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31eb26c9b68d1e9/Documents/Orchid  Registration for Show/"/>
    </mc:Choice>
  </mc:AlternateContent>
  <xr:revisionPtr revIDLastSave="14" documentId="8_{244A0CC0-D4A2-4D7C-BA7B-A4FD5347FF87}" xr6:coauthVersionLast="47" xr6:coauthVersionMax="47" xr10:uidLastSave="{8D317C66-C8D2-414F-B18F-7E93A1CB5323}"/>
  <bookViews>
    <workbookView xWindow="-98" yWindow="-98" windowWidth="21795" windowHeight="13875" tabRatio="755" firstSheet="1" activeTab="1" xr2:uid="{00000000-000D-0000-FFFF-FFFF00000000}"/>
  </bookViews>
  <sheets>
    <sheet name="Schedule" sheetId="7" state="hidden" r:id="rId1"/>
    <sheet name="Show Registration" sheetId="15" r:id="rId2"/>
    <sheet name="Exhibitor" sheetId="2" r:id="rId3"/>
  </sheets>
  <definedNames>
    <definedName name="_6bzrmgo5bbmj" localSheetId="0">Schedule!$F$132</definedName>
    <definedName name="_xlnm._FilterDatabase" localSheetId="1" hidden="1">'Show Registration'!$A$15:$E$15</definedName>
    <definedName name="_Ref398897223" localSheetId="0">Schedule!$F$80</definedName>
    <definedName name="_Ref420923152" localSheetId="0">Schedule!#REF!</definedName>
    <definedName name="_Ref420923332" localSheetId="0">Schedule!#REF!</definedName>
    <definedName name="_Ref420923801" localSheetId="0">Schedule!$F$105</definedName>
    <definedName name="_Ref489278411" localSheetId="0">Schedule!$F$2</definedName>
    <definedName name="_Ref489278806" localSheetId="0">Schedule!$F$5</definedName>
    <definedName name="_Ref489278853" localSheetId="0">Schedule!$F$6</definedName>
    <definedName name="_Ref489359498" localSheetId="0">Schedule!#REF!</definedName>
    <definedName name="_Ref489360143" localSheetId="0">Schedule!$F$10</definedName>
    <definedName name="_Ref489360713" localSheetId="0">Schedule!#REF!</definedName>
    <definedName name="_Ref489360921" localSheetId="0">Schedule!$F$35</definedName>
    <definedName name="_Ref489361020" localSheetId="0">Schedule!#REF!</definedName>
    <definedName name="_Ref489361152" localSheetId="0">Schedule!$F$44</definedName>
    <definedName name="_Ref489361288" localSheetId="0">Schedule!$F$51</definedName>
    <definedName name="_Ref489361299" localSheetId="0">Schedule!#REF!</definedName>
    <definedName name="_Ref489362157" localSheetId="0">Schedule!$F$66</definedName>
    <definedName name="_Ref489362177" localSheetId="0">Schedule!$F$65</definedName>
    <definedName name="_Ref489362328" localSheetId="0">Schedule!$F$68</definedName>
    <definedName name="_Ref489362489" localSheetId="0">Schedule!#REF!</definedName>
    <definedName name="_Ref489362621" localSheetId="0">Schedule!#REF!</definedName>
    <definedName name="_Ref489362767" localSheetId="0">Schedule!$F$72</definedName>
    <definedName name="_Ref489362808" localSheetId="0">Schedule!#REF!</definedName>
    <definedName name="_Ref489363232" localSheetId="0">Schedule!$F$81</definedName>
    <definedName name="_Ref489363249" localSheetId="0">Schedule!#REF!</definedName>
    <definedName name="_Ref489439055" localSheetId="0">Schedule!$F$109</definedName>
    <definedName name="_Ref489439148" localSheetId="0">Schedule!#REF!</definedName>
    <definedName name="_Ref489439278" localSheetId="0">Schedule!$F$106</definedName>
    <definedName name="_Ref489439723" localSheetId="0">Schedule!#REF!</definedName>
    <definedName name="_Ref489440137" localSheetId="0">Schedule!$F$113</definedName>
    <definedName name="_Ref489440168" localSheetId="0">Schedule!$F$114</definedName>
    <definedName name="_Ref489440260" localSheetId="0">Schedule!$F$115</definedName>
    <definedName name="_Ref489440516" localSheetId="0">Schedule!$F$129</definedName>
    <definedName name="_Ref489441844" localSheetId="0">Schedule!$F$126</definedName>
    <definedName name="_Ref489441926" localSheetId="0">Schedule!$F$129</definedName>
    <definedName name="_Ref489442006" localSheetId="0">Schedule!$F$131</definedName>
    <definedName name="_Ref489526020" localSheetId="0">Schedule!$F$131</definedName>
    <definedName name="_Ref489526429" localSheetId="0">Schedule!$F$133</definedName>
    <definedName name="_Ref489526607" localSheetId="0">Schedule!$F$134</definedName>
    <definedName name="_Ref490561535" localSheetId="0">Schedule!$F$88</definedName>
    <definedName name="_Ref490577832" localSheetId="0">Schedule!#REF!</definedName>
    <definedName name="_Ref490577849" localSheetId="0">Schedule!#REF!</definedName>
    <definedName name="_Ref490660606" localSheetId="0">Schedule!$F$19</definedName>
    <definedName name="_Ref490660806" localSheetId="0">Schedule!$F$36</definedName>
    <definedName name="_Ref490661132" localSheetId="0">Schedule!$F$95</definedName>
    <definedName name="_Ref490661342" localSheetId="0">Schedule!$F$154</definedName>
    <definedName name="_Ref490661593" localSheetId="0">Schedule!$F$156</definedName>
    <definedName name="_Ref491441080" localSheetId="0">Schedule!$F$37</definedName>
    <definedName name="_Ref491441912" localSheetId="0">Schedule!$F$72</definedName>
    <definedName name="_Ref491442260" localSheetId="0">Schedule!#REF!</definedName>
    <definedName name="_Ref492893380" localSheetId="0">Schedule!$F$87</definedName>
    <definedName name="_Ref492893400" localSheetId="0">Schedule!$F$91</definedName>
    <definedName name="_Ref492894500" localSheetId="0">Schedule!#REF!</definedName>
    <definedName name="_Ref497048550" localSheetId="0">Schedule!#REF!</definedName>
    <definedName name="_Ref519086242" localSheetId="0">Schedule!$F$32</definedName>
    <definedName name="_Ref519086654" localSheetId="0">Schedule!$F$33</definedName>
    <definedName name="_Ref522540762" localSheetId="0">Schedule!$F$34</definedName>
    <definedName name="_Ref522611366" localSheetId="0">Schedule!$F$35</definedName>
    <definedName name="_Ref522611460" localSheetId="0">Schedule!$F$37</definedName>
    <definedName name="_vc3o2chpgxez" localSheetId="0">Schedule!#REF!</definedName>
    <definedName name="_ycy3lr52md9v" localSheetId="0">Schedule!$F$75</definedName>
    <definedName name="ClassID">Schedule!$A:$A</definedName>
    <definedName name="Show_Details" localSheetId="1">'Show Registration'!$A$15:$E$15</definedName>
    <definedName name="tyjcwt" localSheetId="0">Schedule!#REF!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5" i="15" l="1"/>
  <c r="L55" i="15"/>
  <c r="K55" i="15"/>
  <c r="J55" i="15"/>
  <c r="I55" i="15"/>
  <c r="M54" i="15"/>
  <c r="L54" i="15"/>
  <c r="K54" i="15"/>
  <c r="J54" i="15"/>
  <c r="I54" i="15"/>
  <c r="M53" i="15"/>
  <c r="L53" i="15"/>
  <c r="K53" i="15"/>
  <c r="J53" i="15"/>
  <c r="I53" i="15"/>
  <c r="M52" i="15"/>
  <c r="L52" i="15"/>
  <c r="K52" i="15"/>
  <c r="J52" i="15"/>
  <c r="I52" i="15"/>
  <c r="M51" i="15"/>
  <c r="L51" i="15"/>
  <c r="K51" i="15"/>
  <c r="J51" i="15"/>
  <c r="I51" i="15"/>
  <c r="M50" i="15"/>
  <c r="L50" i="15"/>
  <c r="K50" i="15"/>
  <c r="J50" i="15"/>
  <c r="I50" i="15"/>
  <c r="M49" i="15"/>
  <c r="L49" i="15"/>
  <c r="K49" i="15"/>
  <c r="J49" i="15"/>
  <c r="I49" i="15"/>
  <c r="M48" i="15"/>
  <c r="L48" i="15"/>
  <c r="K48" i="15"/>
  <c r="J48" i="15"/>
  <c r="I48" i="15"/>
  <c r="M47" i="15"/>
  <c r="L47" i="15"/>
  <c r="K47" i="15"/>
  <c r="J47" i="15"/>
  <c r="I47" i="15"/>
  <c r="M46" i="15"/>
  <c r="L46" i="15"/>
  <c r="K46" i="15"/>
  <c r="J46" i="15"/>
  <c r="I46" i="15"/>
  <c r="M45" i="15"/>
  <c r="L45" i="15"/>
  <c r="K45" i="15"/>
  <c r="J45" i="15"/>
  <c r="I45" i="15"/>
  <c r="M44" i="15"/>
  <c r="L44" i="15"/>
  <c r="K44" i="15"/>
  <c r="J44" i="15"/>
  <c r="I44" i="15"/>
  <c r="M43" i="15"/>
  <c r="L43" i="15"/>
  <c r="K43" i="15"/>
  <c r="J43" i="15"/>
  <c r="I43" i="15"/>
  <c r="M42" i="15"/>
  <c r="L42" i="15"/>
  <c r="K42" i="15"/>
  <c r="J42" i="15"/>
  <c r="I42" i="15"/>
  <c r="M41" i="15"/>
  <c r="L41" i="15"/>
  <c r="K41" i="15"/>
  <c r="J41" i="15"/>
  <c r="I41" i="15"/>
  <c r="M40" i="15"/>
  <c r="L40" i="15"/>
  <c r="K40" i="15"/>
  <c r="J40" i="15"/>
  <c r="I40" i="15"/>
  <c r="M39" i="15"/>
  <c r="L39" i="15"/>
  <c r="K39" i="15"/>
  <c r="J39" i="15"/>
  <c r="I39" i="15"/>
  <c r="M38" i="15"/>
  <c r="L38" i="15"/>
  <c r="K38" i="15"/>
  <c r="J38" i="15"/>
  <c r="I38" i="15"/>
  <c r="M37" i="15"/>
  <c r="L37" i="15"/>
  <c r="K37" i="15"/>
  <c r="J37" i="15"/>
  <c r="I37" i="15"/>
  <c r="M36" i="15"/>
  <c r="L36" i="15"/>
  <c r="K36" i="15"/>
  <c r="J36" i="15"/>
  <c r="I36" i="15"/>
  <c r="M35" i="15"/>
  <c r="L35" i="15"/>
  <c r="K35" i="15"/>
  <c r="J35" i="15"/>
  <c r="I35" i="15"/>
  <c r="M34" i="15"/>
  <c r="L34" i="15"/>
  <c r="K34" i="15"/>
  <c r="J34" i="15"/>
  <c r="I34" i="15"/>
  <c r="M33" i="15"/>
  <c r="L33" i="15"/>
  <c r="K33" i="15"/>
  <c r="J33" i="15"/>
  <c r="I33" i="15"/>
  <c r="M32" i="15"/>
  <c r="L32" i="15"/>
  <c r="K32" i="15"/>
  <c r="J32" i="15"/>
  <c r="I32" i="15"/>
  <c r="M31" i="15"/>
  <c r="L31" i="15"/>
  <c r="K31" i="15"/>
  <c r="J31" i="15"/>
  <c r="I31" i="15"/>
  <c r="M30" i="15"/>
  <c r="L30" i="15"/>
  <c r="K30" i="15"/>
  <c r="J30" i="15"/>
  <c r="I30" i="15"/>
  <c r="M29" i="15"/>
  <c r="L29" i="15"/>
  <c r="K29" i="15"/>
  <c r="J29" i="15"/>
  <c r="I29" i="15"/>
  <c r="M28" i="15"/>
  <c r="L28" i="15"/>
  <c r="K28" i="15"/>
  <c r="J28" i="15"/>
  <c r="I28" i="15"/>
  <c r="M27" i="15"/>
  <c r="L27" i="15"/>
  <c r="K27" i="15"/>
  <c r="J27" i="15"/>
  <c r="I27" i="15"/>
  <c r="M26" i="15"/>
  <c r="L26" i="15"/>
  <c r="K26" i="15"/>
  <c r="J26" i="15"/>
  <c r="I26" i="15"/>
  <c r="M25" i="15"/>
  <c r="L25" i="15"/>
  <c r="K25" i="15"/>
  <c r="J25" i="15"/>
  <c r="I25" i="15"/>
  <c r="M24" i="15"/>
  <c r="L24" i="15"/>
  <c r="K24" i="15"/>
  <c r="J24" i="15"/>
  <c r="I24" i="15"/>
  <c r="M23" i="15"/>
  <c r="L23" i="15"/>
  <c r="K23" i="15"/>
  <c r="J23" i="15"/>
  <c r="I23" i="15"/>
  <c r="M22" i="15"/>
  <c r="L22" i="15"/>
  <c r="K22" i="15"/>
  <c r="J22" i="15"/>
  <c r="I22" i="15"/>
  <c r="M21" i="15"/>
  <c r="L21" i="15"/>
  <c r="K21" i="15"/>
  <c r="J21" i="15"/>
  <c r="I21" i="15"/>
  <c r="K20" i="15"/>
  <c r="J20" i="15"/>
  <c r="I20" i="15"/>
  <c r="M19" i="15"/>
  <c r="L19" i="15"/>
  <c r="K19" i="15"/>
  <c r="J19" i="15"/>
  <c r="I19" i="15"/>
  <c r="K18" i="15"/>
  <c r="J18" i="15"/>
  <c r="I18" i="15"/>
  <c r="K17" i="15"/>
  <c r="J17" i="15"/>
  <c r="I17" i="15"/>
  <c r="K16" i="15"/>
  <c r="J16" i="15"/>
  <c r="I16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E12" i="2"/>
  <c r="E11" i="2"/>
  <c r="E9" i="2"/>
  <c r="E8" i="2"/>
  <c r="E6" i="2"/>
  <c r="E5" i="2"/>
  <c r="E3" i="2"/>
  <c r="H2" i="7" l="1"/>
  <c r="H3" i="7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G83" i="7"/>
  <c r="G81" i="7"/>
  <c r="G80" i="7"/>
  <c r="A154" i="7"/>
  <c r="I154" i="7" s="1"/>
  <c r="A159" i="7"/>
  <c r="I159" i="7" s="1"/>
  <c r="A150" i="7"/>
  <c r="I150" i="7" s="1"/>
  <c r="A142" i="7"/>
  <c r="I142" i="7" s="1"/>
  <c r="G142" i="7"/>
  <c r="A125" i="7"/>
  <c r="I125" i="7" s="1"/>
  <c r="G125" i="7"/>
  <c r="A112" i="7"/>
  <c r="I112" i="7" s="1"/>
  <c r="G112" i="7"/>
  <c r="G40" i="7"/>
  <c r="G31" i="7"/>
  <c r="A80" i="7"/>
  <c r="I80" i="7" s="1"/>
  <c r="A81" i="7"/>
  <c r="I81" i="7" s="1"/>
  <c r="A60" i="7"/>
  <c r="I60" i="7" s="1"/>
  <c r="G60" i="7"/>
  <c r="A61" i="7"/>
  <c r="I61" i="7" s="1"/>
  <c r="G61" i="7"/>
  <c r="A64" i="7"/>
  <c r="I64" i="7" s="1"/>
  <c r="G64" i="7"/>
  <c r="A65" i="7"/>
  <c r="I65" i="7" s="1"/>
  <c r="A49" i="7"/>
  <c r="I49" i="7" s="1"/>
  <c r="G49" i="7"/>
  <c r="A48" i="7"/>
  <c r="I48" i="7" s="1"/>
  <c r="G48" i="7"/>
  <c r="A42" i="7"/>
  <c r="I42" i="7" s="1"/>
  <c r="G42" i="7"/>
  <c r="A43" i="7"/>
  <c r="I43" i="7" s="1"/>
  <c r="G43" i="7"/>
  <c r="A35" i="7"/>
  <c r="I35" i="7" s="1"/>
  <c r="A41" i="7"/>
  <c r="I41" i="7" s="1"/>
  <c r="G41" i="7"/>
  <c r="A39" i="7"/>
  <c r="I39" i="7" s="1"/>
  <c r="G39" i="7"/>
  <c r="A40" i="7"/>
  <c r="I40" i="7" s="1"/>
  <c r="A38" i="7"/>
  <c r="I38" i="7" s="1"/>
  <c r="G38" i="7"/>
  <c r="A21" i="7"/>
  <c r="I21" i="7" s="1"/>
  <c r="G21" i="7"/>
  <c r="A13" i="7"/>
  <c r="I13" i="7" s="1"/>
  <c r="G13" i="7"/>
  <c r="A28" i="7"/>
  <c r="I28" i="7" s="1"/>
  <c r="A31" i="7"/>
  <c r="I31" i="7" s="1"/>
  <c r="G22" i="7"/>
  <c r="A22" i="7"/>
  <c r="I22" i="7" s="1"/>
  <c r="A20" i="7"/>
  <c r="I20" i="7" s="1"/>
  <c r="A15" i="7"/>
  <c r="I15" i="7" s="1"/>
  <c r="A18" i="7"/>
  <c r="I18" i="7" s="1"/>
  <c r="G18" i="7"/>
  <c r="G10" i="7"/>
  <c r="G2" i="7"/>
  <c r="G3" i="7"/>
  <c r="G4" i="7"/>
  <c r="G5" i="7"/>
  <c r="G6" i="7"/>
  <c r="G7" i="7"/>
  <c r="G8" i="7"/>
  <c r="G9" i="7"/>
  <c r="G11" i="7"/>
  <c r="G12" i="7"/>
  <c r="G14" i="7"/>
  <c r="G15" i="7"/>
  <c r="G16" i="7"/>
  <c r="G17" i="7"/>
  <c r="G19" i="7"/>
  <c r="G20" i="7"/>
  <c r="G23" i="7"/>
  <c r="G24" i="7"/>
  <c r="G25" i="7"/>
  <c r="G26" i="7"/>
  <c r="G27" i="7"/>
  <c r="G28" i="7"/>
  <c r="G29" i="7"/>
  <c r="G30" i="7"/>
  <c r="G32" i="7"/>
  <c r="G33" i="7"/>
  <c r="G34" i="7"/>
  <c r="G35" i="7"/>
  <c r="G36" i="7"/>
  <c r="G37" i="7"/>
  <c r="G44" i="7"/>
  <c r="G45" i="7"/>
  <c r="G46" i="7"/>
  <c r="G47" i="7"/>
  <c r="G50" i="7"/>
  <c r="G51" i="7"/>
  <c r="G52" i="7"/>
  <c r="G53" i="7"/>
  <c r="G54" i="7"/>
  <c r="G55" i="7"/>
  <c r="G56" i="7"/>
  <c r="G57" i="7"/>
  <c r="G58" i="7"/>
  <c r="G59" i="7"/>
  <c r="G62" i="7"/>
  <c r="G63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2" i="7"/>
  <c r="G84" i="7"/>
  <c r="G85" i="7"/>
  <c r="G86" i="7"/>
  <c r="G87" i="7"/>
  <c r="G94" i="7"/>
  <c r="G88" i="7"/>
  <c r="G89" i="7"/>
  <c r="G90" i="7"/>
  <c r="G91" i="7"/>
  <c r="G92" i="7"/>
  <c r="G93" i="7"/>
  <c r="G101" i="7"/>
  <c r="G95" i="7"/>
  <c r="G96" i="7"/>
  <c r="G97" i="7"/>
  <c r="G98" i="7"/>
  <c r="G99" i="7"/>
  <c r="G100" i="7"/>
  <c r="G102" i="7"/>
  <c r="G105" i="7"/>
  <c r="G103" i="7"/>
  <c r="G104" i="7"/>
  <c r="G106" i="7"/>
  <c r="G107" i="7"/>
  <c r="G108" i="7"/>
  <c r="G109" i="7"/>
  <c r="G110" i="7"/>
  <c r="G111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A168" i="7"/>
  <c r="I168" i="7" s="1"/>
  <c r="A167" i="7"/>
  <c r="I167" i="7" s="1"/>
  <c r="A153" i="7"/>
  <c r="I153" i="7" s="1"/>
  <c r="A137" i="7"/>
  <c r="I137" i="7" s="1"/>
  <c r="A138" i="7"/>
  <c r="I138" i="7" s="1"/>
  <c r="A136" i="7"/>
  <c r="I136" i="7" s="1"/>
  <c r="A139" i="7"/>
  <c r="I139" i="7" s="1"/>
  <c r="A116" i="7"/>
  <c r="I116" i="7" s="1"/>
  <c r="A117" i="7"/>
  <c r="I117" i="7" s="1"/>
  <c r="A101" i="7"/>
  <c r="I101" i="7" s="1"/>
  <c r="A86" i="7"/>
  <c r="I86" i="7" s="1"/>
  <c r="A79" i="7"/>
  <c r="I79" i="7" s="1"/>
  <c r="A77" i="7"/>
  <c r="I77" i="7" s="1"/>
  <c r="A78" i="7"/>
  <c r="I78" i="7" s="1"/>
  <c r="A82" i="7"/>
  <c r="I82" i="7" s="1"/>
  <c r="A71" i="7"/>
  <c r="I71" i="7" s="1"/>
  <c r="A72" i="7"/>
  <c r="I72" i="7" s="1"/>
  <c r="A45" i="7"/>
  <c r="I45" i="7" s="1"/>
  <c r="A46" i="7"/>
  <c r="I46" i="7" s="1"/>
  <c r="A26" i="7"/>
  <c r="I26" i="7" s="1"/>
  <c r="A27" i="7"/>
  <c r="I27" i="7" s="1"/>
  <c r="A17" i="7"/>
  <c r="I17" i="7" s="1"/>
  <c r="A16" i="7"/>
  <c r="I16" i="7" s="1"/>
  <c r="A9" i="7"/>
  <c r="I9" i="7" s="1"/>
  <c r="A8" i="7"/>
  <c r="I8" i="7" s="1"/>
  <c r="A10" i="7"/>
  <c r="I10" i="7" s="1"/>
  <c r="A165" i="7"/>
  <c r="I165" i="7" s="1"/>
  <c r="E2" i="2"/>
  <c r="E17" i="2"/>
  <c r="E18" i="2"/>
  <c r="E19" i="2"/>
  <c r="E20" i="2"/>
  <c r="E21" i="2"/>
  <c r="E22" i="2"/>
  <c r="E23" i="2"/>
  <c r="A166" i="7" l="1"/>
  <c r="I166" i="7" s="1"/>
  <c r="A164" i="7"/>
  <c r="I164" i="7" s="1"/>
  <c r="A163" i="7"/>
  <c r="I163" i="7" s="1"/>
  <c r="A162" i="7"/>
  <c r="I162" i="7" s="1"/>
  <c r="A160" i="7"/>
  <c r="I160" i="7" s="1"/>
  <c r="A152" i="7"/>
  <c r="I152" i="7" s="1"/>
  <c r="A151" i="7"/>
  <c r="I151" i="7" s="1"/>
  <c r="A149" i="7"/>
  <c r="I149" i="7" s="1"/>
  <c r="A148" i="7"/>
  <c r="I148" i="7" s="1"/>
  <c r="A147" i="7"/>
  <c r="I147" i="7" s="1"/>
  <c r="A146" i="7"/>
  <c r="I146" i="7" s="1"/>
  <c r="A145" i="7"/>
  <c r="I145" i="7" s="1"/>
  <c r="A144" i="7"/>
  <c r="I144" i="7" s="1"/>
  <c r="A143" i="7"/>
  <c r="I143" i="7" s="1"/>
  <c r="A141" i="7"/>
  <c r="I141" i="7" s="1"/>
  <c r="A140" i="7"/>
  <c r="I140" i="7" s="1"/>
  <c r="A130" i="7"/>
  <c r="I130" i="7" s="1"/>
  <c r="A127" i="7"/>
  <c r="I127" i="7" s="1"/>
  <c r="A124" i="7"/>
  <c r="I124" i="7" s="1"/>
  <c r="A123" i="7"/>
  <c r="I123" i="7" s="1"/>
  <c r="A111" i="7"/>
  <c r="I111" i="7" s="1"/>
  <c r="A110" i="7"/>
  <c r="I110" i="7" s="1"/>
  <c r="A104" i="7"/>
  <c r="I104" i="7" s="1"/>
  <c r="A103" i="7"/>
  <c r="I103" i="7" s="1"/>
  <c r="A100" i="7"/>
  <c r="I100" i="7" s="1"/>
  <c r="A99" i="7"/>
  <c r="I99" i="7" s="1"/>
  <c r="A98" i="7"/>
  <c r="I98" i="7" s="1"/>
  <c r="A97" i="7"/>
  <c r="I97" i="7" s="1"/>
  <c r="A96" i="7"/>
  <c r="I96" i="7" s="1"/>
  <c r="A95" i="7"/>
  <c r="I95" i="7" s="1"/>
  <c r="A93" i="7"/>
  <c r="I93" i="7" s="1"/>
  <c r="A92" i="7"/>
  <c r="I92" i="7" s="1"/>
  <c r="A85" i="7"/>
  <c r="I85" i="7" s="1"/>
  <c r="A84" i="7"/>
  <c r="I84" i="7" s="1"/>
  <c r="A74" i="7"/>
  <c r="I74" i="7" s="1"/>
  <c r="A73" i="7"/>
  <c r="I73" i="7" s="1"/>
  <c r="A70" i="7"/>
  <c r="I70" i="7" s="1"/>
  <c r="A69" i="7"/>
  <c r="I69" i="7" s="1"/>
  <c r="A67" i="7"/>
  <c r="I67" i="7" s="1"/>
  <c r="A63" i="7"/>
  <c r="I63" i="7" s="1"/>
  <c r="A62" i="7"/>
  <c r="I62" i="7" s="1"/>
  <c r="A58" i="7"/>
  <c r="I58" i="7" s="1"/>
  <c r="A57" i="7"/>
  <c r="I57" i="7" s="1"/>
  <c r="A56" i="7"/>
  <c r="I56" i="7" s="1"/>
  <c r="A55" i="7"/>
  <c r="I55" i="7" s="1"/>
  <c r="A30" i="7"/>
  <c r="I30" i="7" s="1"/>
  <c r="A29" i="7"/>
  <c r="I29" i="7" s="1"/>
  <c r="A128" i="7" l="1"/>
  <c r="I128" i="7" s="1"/>
  <c r="A2" i="7" l="1"/>
  <c r="A3" i="7"/>
  <c r="I3" i="7" s="1"/>
  <c r="A4" i="7"/>
  <c r="I4" i="7" s="1"/>
  <c r="A5" i="7"/>
  <c r="I5" i="7" s="1"/>
  <c r="A6" i="7"/>
  <c r="I6" i="7" s="1"/>
  <c r="A7" i="7"/>
  <c r="I7" i="7" s="1"/>
  <c r="A11" i="7"/>
  <c r="I11" i="7" s="1"/>
  <c r="A12" i="7"/>
  <c r="I12" i="7" s="1"/>
  <c r="A14" i="7"/>
  <c r="I14" i="7" s="1"/>
  <c r="A19" i="7"/>
  <c r="I19" i="7" s="1"/>
  <c r="A23" i="7"/>
  <c r="I23" i="7" s="1"/>
  <c r="A24" i="7"/>
  <c r="I24" i="7" s="1"/>
  <c r="A25" i="7"/>
  <c r="I25" i="7" s="1"/>
  <c r="A32" i="7"/>
  <c r="I32" i="7" s="1"/>
  <c r="A33" i="7"/>
  <c r="I33" i="7" s="1"/>
  <c r="A34" i="7"/>
  <c r="I34" i="7" s="1"/>
  <c r="A36" i="7"/>
  <c r="I36" i="7" s="1"/>
  <c r="A37" i="7"/>
  <c r="I37" i="7" s="1"/>
  <c r="A44" i="7"/>
  <c r="I44" i="7" s="1"/>
  <c r="A47" i="7"/>
  <c r="I47" i="7" s="1"/>
  <c r="A50" i="7"/>
  <c r="I50" i="7" s="1"/>
  <c r="A51" i="7"/>
  <c r="I51" i="7" s="1"/>
  <c r="A52" i="7"/>
  <c r="I52" i="7" s="1"/>
  <c r="A53" i="7"/>
  <c r="I53" i="7" s="1"/>
  <c r="A54" i="7"/>
  <c r="I54" i="7" s="1"/>
  <c r="A59" i="7"/>
  <c r="I59" i="7" s="1"/>
  <c r="A66" i="7"/>
  <c r="I66" i="7" s="1"/>
  <c r="A68" i="7"/>
  <c r="I68" i="7" s="1"/>
  <c r="A75" i="7"/>
  <c r="I75" i="7" s="1"/>
  <c r="A76" i="7"/>
  <c r="I76" i="7" s="1"/>
  <c r="A83" i="7"/>
  <c r="I83" i="7" s="1"/>
  <c r="A87" i="7"/>
  <c r="I87" i="7" s="1"/>
  <c r="A94" i="7"/>
  <c r="I94" i="7" s="1"/>
  <c r="A88" i="7"/>
  <c r="I88" i="7" s="1"/>
  <c r="A89" i="7"/>
  <c r="I89" i="7" s="1"/>
  <c r="A90" i="7"/>
  <c r="I90" i="7" s="1"/>
  <c r="A91" i="7"/>
  <c r="I91" i="7" s="1"/>
  <c r="A102" i="7"/>
  <c r="I102" i="7" s="1"/>
  <c r="A105" i="7"/>
  <c r="I105" i="7" s="1"/>
  <c r="A106" i="7"/>
  <c r="I106" i="7" s="1"/>
  <c r="A107" i="7"/>
  <c r="I107" i="7" s="1"/>
  <c r="A108" i="7"/>
  <c r="I108" i="7" s="1"/>
  <c r="A109" i="7"/>
  <c r="I109" i="7" s="1"/>
  <c r="A113" i="7"/>
  <c r="I113" i="7" s="1"/>
  <c r="A114" i="7"/>
  <c r="I114" i="7" s="1"/>
  <c r="A115" i="7"/>
  <c r="I115" i="7" s="1"/>
  <c r="A118" i="7"/>
  <c r="I118" i="7" s="1"/>
  <c r="A119" i="7"/>
  <c r="I119" i="7" s="1"/>
  <c r="A120" i="7"/>
  <c r="I120" i="7" s="1"/>
  <c r="A121" i="7"/>
  <c r="I121" i="7" s="1"/>
  <c r="A122" i="7"/>
  <c r="I122" i="7" s="1"/>
  <c r="A126" i="7"/>
  <c r="I126" i="7" s="1"/>
  <c r="A129" i="7"/>
  <c r="I129" i="7" s="1"/>
  <c r="A131" i="7"/>
  <c r="I131" i="7" s="1"/>
  <c r="A132" i="7"/>
  <c r="I132" i="7" s="1"/>
  <c r="A133" i="7"/>
  <c r="I133" i="7" s="1"/>
  <c r="A134" i="7"/>
  <c r="I134" i="7" s="1"/>
  <c r="A135" i="7"/>
  <c r="I135" i="7" s="1"/>
  <c r="A155" i="7"/>
  <c r="I155" i="7" s="1"/>
  <c r="A156" i="7"/>
  <c r="I156" i="7" s="1"/>
  <c r="A157" i="7"/>
  <c r="I157" i="7" s="1"/>
  <c r="A158" i="7"/>
  <c r="I158" i="7" s="1"/>
  <c r="A161" i="7"/>
  <c r="I161" i="7" s="1"/>
  <c r="H17" i="15" l="1"/>
  <c r="L17" i="15" s="1"/>
  <c r="M17" i="15" s="1"/>
  <c r="H19" i="15"/>
  <c r="H21" i="15"/>
  <c r="H23" i="15"/>
  <c r="H25" i="15"/>
  <c r="H27" i="15"/>
  <c r="H29" i="15"/>
  <c r="H32" i="15"/>
  <c r="H35" i="15"/>
  <c r="H40" i="15"/>
  <c r="H42" i="15"/>
  <c r="H44" i="15"/>
  <c r="H46" i="15"/>
  <c r="H47" i="15"/>
  <c r="H48" i="15"/>
  <c r="H49" i="15"/>
  <c r="H50" i="15"/>
  <c r="H51" i="15"/>
  <c r="H52" i="15"/>
  <c r="H53" i="15"/>
  <c r="H54" i="15"/>
  <c r="H55" i="15"/>
  <c r="H24" i="15"/>
  <c r="H22" i="15"/>
  <c r="H16" i="15"/>
  <c r="L16" i="15" s="1"/>
  <c r="M16" i="15" s="1"/>
  <c r="H20" i="15"/>
  <c r="L20" i="15" s="1"/>
  <c r="M20" i="15" s="1"/>
  <c r="H18" i="15"/>
  <c r="L18" i="15" s="1"/>
  <c r="M18" i="15" s="1"/>
  <c r="I2" i="7"/>
  <c r="H38" i="15"/>
  <c r="H45" i="15"/>
  <c r="H43" i="15"/>
  <c r="H41" i="15"/>
  <c r="H39" i="15"/>
  <c r="H37" i="15"/>
  <c r="H36" i="15"/>
  <c r="H34" i="15"/>
  <c r="H33" i="15"/>
  <c r="H31" i="15"/>
  <c r="H30" i="15"/>
  <c r="H28" i="15"/>
  <c r="H26" i="15"/>
</calcChain>
</file>

<file path=xl/sharedStrings.xml><?xml version="1.0" encoding="utf-8"?>
<sst xmlns="http://schemas.openxmlformats.org/spreadsheetml/2006/main" count="749" uniqueCount="263">
  <si>
    <t>EID</t>
  </si>
  <si>
    <t>Owner</t>
  </si>
  <si>
    <t>Contact Phone</t>
  </si>
  <si>
    <t>ClassID</t>
  </si>
  <si>
    <t>Plant Name</t>
  </si>
  <si>
    <t>Class Title (reference only, do not copy)</t>
  </si>
  <si>
    <t>Isletter</t>
  </si>
  <si>
    <t>Has.</t>
  </si>
  <si>
    <t>Is#</t>
  </si>
  <si>
    <t>Valid Class</t>
  </si>
  <si>
    <t>OK?</t>
  </si>
  <si>
    <t>Alliance</t>
  </si>
  <si>
    <t>Group</t>
  </si>
  <si>
    <t>Sequence</t>
  </si>
  <si>
    <t>Ribbon Type</t>
  </si>
  <si>
    <t>Class</t>
  </si>
  <si>
    <t>Class Title</t>
  </si>
  <si>
    <t>Team Assignment</t>
  </si>
  <si>
    <t>No Entries</t>
  </si>
  <si>
    <t>A. Cattleya</t>
  </si>
  <si>
    <t>Trophy</t>
  </si>
  <si>
    <t>B. Cymbidium</t>
  </si>
  <si>
    <t>C. Cypripedium</t>
  </si>
  <si>
    <t>D. Dendrobium</t>
  </si>
  <si>
    <t>F. Oncidium</t>
  </si>
  <si>
    <t>FA Onicidium:  Species &amp; Hybrids</t>
  </si>
  <si>
    <t>G. Phalaenopsis</t>
  </si>
  <si>
    <t>H. Pleurothallid</t>
  </si>
  <si>
    <t xml:space="preserve">HA Pleurothallid Alliance </t>
  </si>
  <si>
    <t>I. Vanda</t>
  </si>
  <si>
    <t>J. Miscellaneous</t>
  </si>
  <si>
    <t xml:space="preserve">JA Miscellaneous Genera </t>
  </si>
  <si>
    <t>K. Art</t>
  </si>
  <si>
    <t>KA Art</t>
  </si>
  <si>
    <t>N. Exhibits</t>
  </si>
  <si>
    <t>NA Exhibits</t>
  </si>
  <si>
    <t>O. Other Trophy</t>
  </si>
  <si>
    <t>OA: Additional Trophies</t>
  </si>
  <si>
    <t>ExId</t>
  </si>
  <si>
    <t>Location</t>
  </si>
  <si>
    <t>Name</t>
  </si>
  <si>
    <t>Exhibitor Type</t>
  </si>
  <si>
    <t>Code</t>
  </si>
  <si>
    <t>Note</t>
  </si>
  <si>
    <t>Use Exhibitor Code?</t>
  </si>
  <si>
    <t>Y</t>
  </si>
  <si>
    <t>*Commercial / Non Comercial tracked for purpose of trophies limited to non commercial (Orchid Digest)</t>
  </si>
  <si>
    <t>Rosette</t>
  </si>
  <si>
    <t>Column1</t>
  </si>
  <si>
    <t>L. Floral Design</t>
  </si>
  <si>
    <t>E. Lycastinae</t>
  </si>
  <si>
    <t>ROSETTE For Best Art Work Classes K.1-K.7</t>
  </si>
  <si>
    <t>ROSETTE For Best Floral Design and Arrangements Classes L.1-L.2</t>
  </si>
  <si>
    <t xml:space="preserve">Epidendrum SPECIES </t>
  </si>
  <si>
    <t>Brassavola and Rhyncholaelia SPECIES &amp; HYBRIDS - EXCLUDING Cattleya and Guarianthe</t>
  </si>
  <si>
    <t xml:space="preserve">Allied Cattleya SPECIES </t>
  </si>
  <si>
    <t xml:space="preserve">Cattleya – HOME GROWER on WINDOWSILL ONLY </t>
  </si>
  <si>
    <t>AB Cattleya: General &amp; Miscellaneous and Intrageneric Hybrids</t>
  </si>
  <si>
    <t>AA Cattleya: Species and Hybrids</t>
  </si>
  <si>
    <t xml:space="preserve">Cymbidium SPECIES </t>
  </si>
  <si>
    <t xml:space="preserve">Cymbidium HYBRID STANDARD ANY COLOR </t>
  </si>
  <si>
    <t>Cymbidium HYBRID Table Top/Tea Cup – Any Color</t>
  </si>
  <si>
    <t xml:space="preserve">Cymbidium ALLIED Species, Hybrids, Intergenerics </t>
  </si>
  <si>
    <t xml:space="preserve">Cymbidium HOME GROWER – WINDOWSILL ONLY </t>
  </si>
  <si>
    <t>BA Cymbidium: General</t>
  </si>
  <si>
    <t>Paph. Hybrid – Bulldog Type</t>
  </si>
  <si>
    <t>Paph Hybrid – ALL OTHERS</t>
  </si>
  <si>
    <t>Paphiopedilum/(Cypripediae) ALLIED GENERA, EXCLUDING Phragmipedium. Examples: Cypripedium, Mexipedium, Selenipedium</t>
  </si>
  <si>
    <t xml:space="preserve">Paph HOME GROWER – WINDOWSILL ONLY </t>
  </si>
  <si>
    <t>Cattleya &amp; Guarianthe HYBRIDS and INTERGENERICS - White</t>
  </si>
  <si>
    <t>Cattleya &amp; Guarianthe HYBRIDS and INTERGENERICS - Semi-Alba</t>
  </si>
  <si>
    <t>Cattleya &amp; Guarianthe HYBRIDS and INTERGENERICS - Lavender/Mauve/Blue/Pink</t>
  </si>
  <si>
    <t>Cattleya &amp; Guarianthe HYBRIDS and INTERGENERICS - Yellow/Orange/Bronze</t>
  </si>
  <si>
    <t>Cattleya &amp; Guarianthe HYBRIDS and INTERGENERICS - Green</t>
  </si>
  <si>
    <t>Cattleya &amp; Guarianthe HYBRIDS and INTERGENERICS - Red/Red Shades</t>
  </si>
  <si>
    <t>Cattleya &amp; Guarianthe HYBRIDS and INTERGENERICS - Other Colors</t>
  </si>
  <si>
    <t>CA Paphiopedilum</t>
  </si>
  <si>
    <t>ROSETTE: Best Paphiopedilum Classes C.1-C.7</t>
  </si>
  <si>
    <t>CD Phragmipedium</t>
  </si>
  <si>
    <t xml:space="preserve">Phragmipedium SPECIES </t>
  </si>
  <si>
    <t>Phrag besseae or kovachii HYBRIDS – flower 3.5” or LESS across</t>
  </si>
  <si>
    <t xml:space="preserve">Phrag besseae or kovachii HYBRIDS – flower more than 3.5” across </t>
  </si>
  <si>
    <t xml:space="preserve">Phrag HYBRID, all other (no besseae or kovachii ancestry) </t>
  </si>
  <si>
    <t xml:space="preserve">Phrag – HOME GROWER – WINDOWSILL ONLY </t>
  </si>
  <si>
    <t>ROSETTE: Best Phragmipedium Classes C.12 thru C.15</t>
  </si>
  <si>
    <t>DA Dendrobium Alliance</t>
  </si>
  <si>
    <t xml:space="preserve">Dendrobium Phal/Antelope Type HYBRIDS </t>
  </si>
  <si>
    <t xml:space="preserve">Dendrobium ALLIED GENERA </t>
  </si>
  <si>
    <t>Dendrobium MINIATURE species, hybrids, &amp; intergeneric hybrids</t>
  </si>
  <si>
    <t>EA Lycaste/Maxillaria</t>
  </si>
  <si>
    <t>Lycastinae MINIATURE</t>
  </si>
  <si>
    <t>ROSETTE: Best Lycastinae Classes E.1-E.3</t>
  </si>
  <si>
    <t>Brassia Species &amp; Hybrids NO INTERGENERICS</t>
  </si>
  <si>
    <t>Miltonia/Miltoniopsis Species &amp; Hybrids NO INTERGENERICS</t>
  </si>
  <si>
    <t xml:space="preserve">Oncidium/Odontoglossum Single Genus Hybrids –NO INTERGENERICS, NO EQUITANTS, NO PSYCHOPSIS </t>
  </si>
  <si>
    <t xml:space="preserve">Oncidium EQUITANT Species &amp; Hybrids </t>
  </si>
  <si>
    <t xml:space="preserve">Psychopsis Species &amp; Hybrids </t>
  </si>
  <si>
    <t xml:space="preserve">Oncidium ALLIED GENERA OTHER Species, Hybrids, and Intergenerics not listed above </t>
  </si>
  <si>
    <t xml:space="preserve">Oncidium MINIATURE </t>
  </si>
  <si>
    <t>Oncidium HOME GROWER – WINDOWSILL ONLY</t>
  </si>
  <si>
    <t>ROSETTE: Best in Oncidium Alliance Classes F.1-F.11 Inclusive</t>
  </si>
  <si>
    <t xml:space="preserve">GA Phalaenopsis: Species &amp; Hybrids </t>
  </si>
  <si>
    <t xml:space="preserve">Phalaenopsis SPECIES ANY COLOR – ANY SIZE </t>
  </si>
  <si>
    <t xml:space="preserve">Phal Hybrids WHITE – Standard – with or without markings </t>
  </si>
  <si>
    <t xml:space="preserve">Phal Hybrids – PINK – Standard – with or without markings </t>
  </si>
  <si>
    <t xml:space="preserve">Phal – Hybrids - YELLOW or GREEN – Standard – with or without markings </t>
  </si>
  <si>
    <t xml:space="preserve">Phal Hybrids – WHITE – Small/Miniature – with or without markings </t>
  </si>
  <si>
    <t xml:space="preserve">Phal Hybrids – PINK – Small/Miniature – with or without markings </t>
  </si>
  <si>
    <t xml:space="preserve">Phal Hybrid – RED/VIOLET/PURPLE – Small/Miniature – with or without markings </t>
  </si>
  <si>
    <t>Phal Hybrid - ART-SHADE, DESERT, SUNSET – Small/Miniature – with or without markings</t>
  </si>
  <si>
    <t>ROSETTE for Best Phalaenopsis Classes G.1-G.16</t>
  </si>
  <si>
    <t>Cymbidium HOME GROWER – UNDER LIGHTS</t>
  </si>
  <si>
    <t>Paph HOME GROWER – UNDER LIGHTS</t>
  </si>
  <si>
    <t>Oncidium HOME GROWER – UNDER LIGHTS</t>
  </si>
  <si>
    <t xml:space="preserve">Phal – HOME GROWER – UNDER LIGHTS </t>
  </si>
  <si>
    <t xml:space="preserve">Masdevallia or Dracula SPECIES </t>
  </si>
  <si>
    <t>Masdevallia or Dracula Hybrids &amp; Intergenerics</t>
  </si>
  <si>
    <t>Pleurothallid HOME GROWER – WINDOWSILL ONLY</t>
  </si>
  <si>
    <t>Pleurothallid HOME GROWER – UNDER LIGHTS</t>
  </si>
  <si>
    <t>ROSETTE for Best Pleurothallid classes H.1-H.4</t>
  </si>
  <si>
    <t>IA Vanda Alliance</t>
  </si>
  <si>
    <t xml:space="preserve">Rhynchostylis Species &amp; Hybrids INCLUDING intergenerics </t>
  </si>
  <si>
    <t xml:space="preserve">Renanthera Species &amp; Hybrids – NO Intergenerics </t>
  </si>
  <si>
    <t xml:space="preserve">Vanda – other genera </t>
  </si>
  <si>
    <t>Angraecoid-Type Species &amp; Hybrids –NO Intergenerics</t>
  </si>
  <si>
    <t xml:space="preserve">Vanda – HOME GROWER – UNDER LIGHTS </t>
  </si>
  <si>
    <t xml:space="preserve">Miscellaneous - Bifrenaria, etc. </t>
  </si>
  <si>
    <t xml:space="preserve">Miscellaneous - Catasetum, etc. </t>
  </si>
  <si>
    <t xml:space="preserve">Miscellaneous – Disa, etc. </t>
  </si>
  <si>
    <t xml:space="preserve">Miscellaneous – Dendrochilum </t>
  </si>
  <si>
    <t xml:space="preserve">Miscellaneous - Stanhopea, etc. </t>
  </si>
  <si>
    <t xml:space="preserve">Miscellaneous- Bollea Tribe </t>
  </si>
  <si>
    <t>Miscellaneous – Bulbophyllum, Cirrhopetalum</t>
  </si>
  <si>
    <t xml:space="preserve">Miscellaneous - Bletia, etc. </t>
  </si>
  <si>
    <t xml:space="preserve">Miscellaneous - Jewel Orchids </t>
  </si>
  <si>
    <t xml:space="preserve">Miscellaneous – Other non-flowering orchids </t>
  </si>
  <si>
    <t xml:space="preserve">Miscellaneous -Terrestrials – other </t>
  </si>
  <si>
    <t xml:space="preserve">Miscellaneous -Species and Hybrids not covered elsewhere </t>
  </si>
  <si>
    <t xml:space="preserve">Miscellaneous MINIATURE </t>
  </si>
  <si>
    <t>ROSETTE -Best Miscellaneous Genera, Classes J.1-J.13</t>
  </si>
  <si>
    <t>Art Work – Photography</t>
  </si>
  <si>
    <t>Art Work - Prints, Monoprints, Collages</t>
  </si>
  <si>
    <t xml:space="preserve">Art Work – Paintings, Drawings </t>
  </si>
  <si>
    <t>Art Work – Fiber Art</t>
  </si>
  <si>
    <t xml:space="preserve">Art Work – Sculpture, Glass, Metal </t>
  </si>
  <si>
    <t>Art Work – Jewelry</t>
  </si>
  <si>
    <t xml:space="preserve">Art Work – All Other </t>
  </si>
  <si>
    <t xml:space="preserve">Floral Design and Arrangements – Bouquets and Table Arrangements </t>
  </si>
  <si>
    <t>Floral Design and Arrangements – All other</t>
  </si>
  <si>
    <t xml:space="preserve">Open Competition VENDOR or PROFESSIONAL Any Size </t>
  </si>
  <si>
    <t xml:space="preserve">Open Competition HOBBYIST/NON-COMMERCIAL Any Size </t>
  </si>
  <si>
    <t xml:space="preserve">Orchid SOCIETY Display </t>
  </si>
  <si>
    <t xml:space="preserve">Educational Display </t>
  </si>
  <si>
    <t xml:space="preserve">Artwork Display </t>
  </si>
  <si>
    <t xml:space="preserve">Cut Flower Display </t>
  </si>
  <si>
    <t>AOS Show Trophy &amp; Certificates</t>
  </si>
  <si>
    <t>Orchid Digest Trophy</t>
  </si>
  <si>
    <t xml:space="preserve">Al DeLuca Memorial Trophy for Best Slipper by Hobbyist </t>
  </si>
  <si>
    <t xml:space="preserve">Roger Vars Memorial Trophy for Best Cattleya grown by a Hobbyist </t>
  </si>
  <si>
    <t xml:space="preserve">Connecticut Orchid Society Trophy for Best Species </t>
  </si>
  <si>
    <t>Connecticut Orchid Society Trophy for Best in Show</t>
  </si>
  <si>
    <t xml:space="preserve">Connecticut Orchid Society Trophy for Best Orchid Grown in the Home </t>
  </si>
  <si>
    <t xml:space="preserve">Connecticut Orchid Society Trophy for Best Specimen </t>
  </si>
  <si>
    <t xml:space="preserve">Laelia Species and Hybrids EXCLUDING Cattleya and Guarianthe </t>
  </si>
  <si>
    <t xml:space="preserve">Schomburgkia SPECIES &amp; HYBRIDS INCLUDING Cattleya and Guarianthe </t>
  </si>
  <si>
    <t xml:space="preserve">Broughtonia SPECIES &amp; HYBRIDS INCLUDING Cattleya and Guarianthe </t>
  </si>
  <si>
    <t>Allied Cattleya HYBRIDS EXCLUDING Cattleya and Guarianthe</t>
  </si>
  <si>
    <t xml:space="preserve">Cattleya Alliance - Miniature </t>
  </si>
  <si>
    <t>Cattleya – HOME GROWER – UNDER LIGHTS</t>
  </si>
  <si>
    <t xml:space="preserve">Cymbidium HYBRID MINIATURE - ANY COLOR </t>
  </si>
  <si>
    <t>Cymbidium HYBRID PENDANT - ANY COLOR</t>
  </si>
  <si>
    <t>Paph SPECIES – having only 1-2 flowers at maturity, including sequential bloomers</t>
  </si>
  <si>
    <t xml:space="preserve">Paph MINIATURE/PIGMY – species or hybrids </t>
  </si>
  <si>
    <t>Phrag – HOME GROWER – UNDER LIGHTS</t>
  </si>
  <si>
    <t>Paph. Hybrid – Maudiae type – ALL COLORS</t>
  </si>
  <si>
    <r>
      <t xml:space="preserve">Paph HYBRIDS – </t>
    </r>
    <r>
      <rPr>
        <sz val="11"/>
        <color theme="1"/>
        <rFont val="Calibri"/>
        <family val="2"/>
        <scheme val="minor"/>
      </rPr>
      <t>MULTIFLORAL, Any Color</t>
    </r>
    <r>
      <rPr>
        <sz val="12"/>
        <color theme="1"/>
        <rFont val="Arial Narrow"/>
        <family val="2"/>
      </rPr>
      <t xml:space="preserve"> </t>
    </r>
  </si>
  <si>
    <t>Paph SPECIES – MULTIFLORAL 3 or more flowers out at once at maturity</t>
  </si>
  <si>
    <t>Lycastinae – Lycaste species, hybrids and intergenerics</t>
  </si>
  <si>
    <t>Lycastinae – Maxillaria species, hybrids and intergenerics</t>
  </si>
  <si>
    <t>Lycastinae – Zygopetalum &amp; Allied species, hybrids and intergenerics</t>
  </si>
  <si>
    <t>Lycastinae HOME GROWER – WINDOWSILL ONLY</t>
  </si>
  <si>
    <t>Lycastinae HOME GROWER – UNDER LIGHTS</t>
  </si>
  <si>
    <t xml:space="preserve">Oncidium/Odontoglossum Species – NO EQUITANTS, NO PSYCHOPSIS </t>
  </si>
  <si>
    <t>Oncidium Alliance – INTERGENERICS – YELLOW/GREEN</t>
  </si>
  <si>
    <t xml:space="preserve">Oncidium Alliance – INTERGENERICS – RED/BRONZE </t>
  </si>
  <si>
    <t>Oncidium Alliance – INTERGENERICS – ALL OTHER COLORS</t>
  </si>
  <si>
    <t xml:space="preserve">Dendrobium SPECIES –  NOBILE types  </t>
  </si>
  <si>
    <t>Dendrobium Nobile-Type HYBRIDS</t>
  </si>
  <si>
    <t xml:space="preserve">Dendrobium – All Other –  HYBRIDS </t>
  </si>
  <si>
    <t xml:space="preserve">Dendrobium HOME GROWER –  UNDER LIGHTS </t>
  </si>
  <si>
    <t>Dendrobium HOME GROWER – WINDOWSILL ONLY</t>
  </si>
  <si>
    <t xml:space="preserve">Dendrobium SPECIES – PHAL/ANTELOPE Type </t>
  </si>
  <si>
    <t>Dendrobium SPECIES – NIGROHIRSUTE Type</t>
  </si>
  <si>
    <t xml:space="preserve">Dendrobium SPECIES – LATOURIA Types </t>
  </si>
  <si>
    <t xml:space="preserve">Dendrobium SPECIES – OTHER Types </t>
  </si>
  <si>
    <t xml:space="preserve">Dendrobium Nigrohirsute Type HYBRIDS </t>
  </si>
  <si>
    <t xml:space="preserve">Dendrobium Latouria Type HYBRIDS </t>
  </si>
  <si>
    <t>Oncidium Alliance – INTERGENERICS – WHITE</t>
  </si>
  <si>
    <t xml:space="preserve">Phal Hybrid – RED/VIOLET/PURPLE – Standard – with or without markings </t>
  </si>
  <si>
    <t xml:space="preserve">Phal Hybrid – ART-SHADE, DESERT, SUNSET – Standard – with or without markings </t>
  </si>
  <si>
    <t xml:space="preserve">Phal HARLEQUIN –  Standard, ANY COLOR </t>
  </si>
  <si>
    <t xml:space="preserve">Phal PELORIC/BIG LIP – Standard, ANY COLOR </t>
  </si>
  <si>
    <t>Phal Hybrids –  YELLOW or GREEN – Small/Miniature – with or without markings</t>
  </si>
  <si>
    <t xml:space="preserve">Phal Hybrid – HARLEQUIN – Small/Miniature, ANY COLOR </t>
  </si>
  <si>
    <t xml:space="preserve">Phal Hybrid – PELORIC/BIG LIP – Small/Miniature, ANY COLOR </t>
  </si>
  <si>
    <t xml:space="preserve">Phal INTERGENERICS – Any size, any color EXCLUDING Vandopsis </t>
  </si>
  <si>
    <t xml:space="preserve">Phal - HOME GROWER – WINDOWSILL ONLY </t>
  </si>
  <si>
    <t xml:space="preserve">Pleurothallid ALLIED GENERA – SPECIES </t>
  </si>
  <si>
    <t xml:space="preserve">Pleurothallid ALLIED GENERA HYBRIDS – INTERGENERICS </t>
  </si>
  <si>
    <t xml:space="preserve">Neofinetia Species &amp; Hybrids INCLUDING Intergenerics, but EXCLUDING Phalaenopsis </t>
  </si>
  <si>
    <t xml:space="preserve">Vanda Species INCLUDING species formerly known as Ascocentrum </t>
  </si>
  <si>
    <t>Vanda Hybrids INCLUDING hybrids formerly known as Ascocenda</t>
  </si>
  <si>
    <t>Vanda INTERGENERICS</t>
  </si>
  <si>
    <t>Vanda ALLIES – Species</t>
  </si>
  <si>
    <t>Vanda Allies Hybrids &amp; Intergenerics EXCLUDING Phalaenopsis</t>
  </si>
  <si>
    <t xml:space="preserve">Vanda – HOME GROWER – WINDOWSILL ONLY </t>
  </si>
  <si>
    <t>Miscellaneous – Coelogyne EXCLUDING Dendrochilum</t>
  </si>
  <si>
    <t xml:space="preserve">Miscellaneous – HOME GROWER – WINDOWSILL ONLY </t>
  </si>
  <si>
    <t xml:space="preserve">Miscellaneous – HOME GROWER - UNDER LIGHTS </t>
  </si>
  <si>
    <t>Connecticut Orchid Society Trophy for Best Phalaenopsis grown by a Hobbyist</t>
  </si>
  <si>
    <t>Cattleya &amp; Guarianthe SPECIES</t>
  </si>
  <si>
    <t>ROSETTE: Best Dendrobium Classes D.1 - D.11</t>
  </si>
  <si>
    <t>ROSETTE: Best in Cymbidium Alliance (Classes B.1 - B.6)</t>
  </si>
  <si>
    <t>ROSETTE: Best Cattleya - Species/Hybrids/Intergenerics (Classes A.1 - A.17)</t>
  </si>
  <si>
    <t>ROSETTE for Best in Vanda Alliance, classes I.1-I.I0.</t>
  </si>
  <si>
    <t>Encyclia and Prosthechea SPECIES</t>
  </si>
  <si>
    <t>Epidendrum/Encyclia/Prosthechea HYBRIDS INCLUDING Cattleya and Guarianthe</t>
  </si>
  <si>
    <t>Non-Commercial</t>
  </si>
  <si>
    <t>Massachusetts Orchid Society</t>
  </si>
  <si>
    <t>Nutmeg Orchid Society</t>
  </si>
  <si>
    <t>Taida Orchids</t>
  </si>
  <si>
    <t>Commercial</t>
  </si>
  <si>
    <t>C</t>
  </si>
  <si>
    <t>Deep Cut Orchid Society</t>
  </si>
  <si>
    <t>Cape &amp; Islands Orchid Society</t>
  </si>
  <si>
    <t>J &amp; L Orchids</t>
  </si>
  <si>
    <t>Connecticut Orchid Society</t>
  </si>
  <si>
    <t>Long Island Oechid Society</t>
  </si>
  <si>
    <t>Amherst Orchid Society</t>
  </si>
  <si>
    <t>Monster Island Orchids</t>
  </si>
  <si>
    <t>New Hampshire Orchid Scoiety</t>
  </si>
  <si>
    <t>or if you have multiples of the same plant from the same owner (see examples below)</t>
  </si>
  <si>
    <t>A new row must be made for every ClassID the plant is to be judged in</t>
  </si>
  <si>
    <t>Please provide a phone number in case of questions.</t>
  </si>
  <si>
    <t>Connecticut Orchid Society Show Registration Form Instructions</t>
  </si>
  <si>
    <t>FIRST STEP!!!  Go to File (upper left corner), then Save As and save your registration with a meaningful name,  e.g. Tognalli - COS 2026 registration, before you begin entering your plants.</t>
  </si>
  <si>
    <t>EMAIL YOUR COMPLETED REGISTRATION FORM TO Dave Tognalli at dtog54@sbcglobal.net, Anna Tydniouk at anna.tydniouk@gmail.com and Rebecca Schwartz at rebecca.r.schwartz@gmail.com.</t>
  </si>
  <si>
    <t xml:space="preserve"> If you are a COS member, please copy Mary Rampone at rampone@earthlink.net.</t>
  </si>
  <si>
    <t>AOS Judge? (Y/N)</t>
  </si>
  <si>
    <t>Class ID Correction</t>
  </si>
  <si>
    <r>
      <t xml:space="preserve">    1.) Please enter </t>
    </r>
    <r>
      <rPr>
        <b/>
        <sz val="11"/>
        <color theme="1"/>
        <rFont val="Calibri"/>
        <family val="2"/>
        <scheme val="minor"/>
      </rPr>
      <t>EID</t>
    </r>
    <r>
      <rPr>
        <sz val="11"/>
        <color theme="1"/>
        <rFont val="Calibri"/>
        <family val="2"/>
        <scheme val="minor"/>
      </rPr>
      <t xml:space="preserve"> (exhibit/display id) as found on the</t>
    </r>
    <r>
      <rPr>
        <b/>
        <sz val="11"/>
        <color theme="1"/>
        <rFont val="Calibri"/>
        <family val="2"/>
        <scheme val="minor"/>
      </rPr>
      <t xml:space="preserve"> Exhibitor</t>
    </r>
    <r>
      <rPr>
        <sz val="11"/>
        <color theme="1"/>
        <rFont val="Calibri"/>
        <family val="2"/>
        <scheme val="minor"/>
      </rPr>
      <t xml:space="preserve"> Tab, your name and Contact Phone on each registration row.</t>
    </r>
  </si>
  <si>
    <r>
      <t xml:space="preserve">    2.) Enter ClassID per </t>
    </r>
    <r>
      <rPr>
        <b/>
        <sz val="11"/>
        <color theme="1"/>
        <rFont val="Calibri"/>
        <family val="2"/>
        <scheme val="minor"/>
      </rPr>
      <t>the COS 2026 Classification Schedule (on our show page - https://ctorchids.org/?page_id=2250)</t>
    </r>
    <r>
      <rPr>
        <sz val="11"/>
        <color theme="1"/>
        <rFont val="Calibri"/>
        <family val="2"/>
        <scheme val="minor"/>
      </rPr>
      <t xml:space="preserve">.  </t>
    </r>
  </si>
  <si>
    <r>
      <t xml:space="preserve">    3.) Enter plant name - </t>
    </r>
    <r>
      <rPr>
        <b/>
        <u/>
        <sz val="11"/>
        <color theme="1"/>
        <rFont val="Calibri"/>
        <family val="2"/>
        <scheme val="minor"/>
      </rPr>
      <t>Please provide a meaningful name if your plant has no id, e.g. Phal ign 'Freckle Face', Cym NO ID 'dark pink'</t>
    </r>
  </si>
  <si>
    <t xml:space="preserve">   4.) If you would like to specifically request AOS judging of a plant, enter Y in the AOS Judge? column. If the plant is not eligible because it has previously been screened, enter N. Otherwise, leave the field blank.</t>
  </si>
  <si>
    <t>A.14</t>
  </si>
  <si>
    <t>G.4</t>
  </si>
  <si>
    <t>Cattleya Canhamiana "#1'</t>
  </si>
  <si>
    <t>Cattleya Canhamiana "#2'</t>
  </si>
  <si>
    <t>Phalaenopsis ign 'Yellow Glow'</t>
  </si>
  <si>
    <t>Owner Name</t>
  </si>
  <si>
    <t>If Class Title is wrong or shows as error, please recheck and re-enter your ClassID, it must be exact to what is in the Classification Schedule.</t>
  </si>
  <si>
    <r>
      <t>NOTE: Class Title, on the right side of the form, will auto populate,</t>
    </r>
    <r>
      <rPr>
        <b/>
        <sz val="11"/>
        <color theme="1"/>
        <rFont val="Calibri"/>
        <family val="2"/>
        <scheme val="minor"/>
      </rPr>
      <t xml:space="preserve"> please use to validate the ClassID you entered is correct. </t>
    </r>
  </si>
  <si>
    <t xml:space="preserve">CLASS ID CHECK: The Class ID Correction and Class Title columns will populate automatically. If Class ID Correction differs from the ClassID you entered, change your ClassID to match the corrected value.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</si>
</sst>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&lt;=9999999]###\-####;\(###\)\ ###\-####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Arial Narrow"/>
      <family val="2"/>
    </font>
    <font>
      <sz val="12"/>
      <name val="Calibri"/>
      <family val="2"/>
    </font>
    <font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6" fillId="0" borderId="0"/>
    <xf numFmtId="0" fontId="4" fillId="0" borderId="0"/>
    <xf numFmtId="0" fontId="19" fillId="0" borderId="2" applyNumberFormat="0" applyFill="0" applyAlignment="0" applyProtection="0"/>
    <xf numFmtId="0" fontId="20" fillId="0" borderId="3" applyNumberFormat="0" applyFill="0" applyAlignment="0" applyProtection="0"/>
  </cellStyleXfs>
  <cellXfs count="80">
    <xf numFmtId="0" fontId="0" fillId="0" borderId="0" xfId="0"/>
    <xf numFmtId="0" fontId="0" fillId="0" borderId="0" xfId="0" applyAlignment="1">
      <alignment wrapText="1"/>
    </xf>
    <xf numFmtId="0" fontId="7" fillId="0" borderId="0" xfId="0" applyFont="1"/>
    <xf numFmtId="0" fontId="11" fillId="0" borderId="0" xfId="0" applyFont="1"/>
    <xf numFmtId="0" fontId="11" fillId="0" borderId="0" xfId="0" applyFont="1" applyProtection="1">
      <protection locked="0"/>
    </xf>
    <xf numFmtId="0" fontId="0" fillId="0" borderId="0" xfId="0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12" fillId="0" borderId="0" xfId="0" applyFont="1" applyAlignment="1">
      <alignment horizontal="left" vertical="top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3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left" vertical="top"/>
      <protection locked="0"/>
    </xf>
    <xf numFmtId="0" fontId="16" fillId="0" borderId="0" xfId="0" applyFont="1" applyProtection="1">
      <protection locked="0"/>
    </xf>
    <xf numFmtId="0" fontId="17" fillId="0" borderId="0" xfId="0" applyFont="1"/>
    <xf numFmtId="0" fontId="17" fillId="0" borderId="0" xfId="0" applyFont="1" applyAlignment="1">
      <alignment horizontal="center"/>
    </xf>
    <xf numFmtId="0" fontId="8" fillId="0" borderId="0" xfId="0" applyFont="1" applyAlignment="1" applyProtection="1">
      <alignment vertical="top"/>
      <protection locked="0"/>
    </xf>
    <xf numFmtId="0" fontId="15" fillId="0" borderId="0" xfId="0" applyFont="1" applyAlignment="1">
      <alignment vertical="top"/>
    </xf>
    <xf numFmtId="0" fontId="7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10" fillId="0" borderId="0" xfId="0" applyFont="1" applyAlignment="1">
      <alignment horizontal="left" vertical="top"/>
    </xf>
    <xf numFmtId="0" fontId="2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7" fillId="0" borderId="0" xfId="0" applyFont="1" applyAlignment="1">
      <alignment vertical="top"/>
    </xf>
    <xf numFmtId="0" fontId="7" fillId="0" borderId="0" xfId="0" applyFont="1" applyAlignment="1" applyProtection="1">
      <alignment wrapText="1"/>
      <protection locked="0"/>
    </xf>
    <xf numFmtId="0" fontId="19" fillId="0" borderId="0" xfId="3" applyBorder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 wrapText="1"/>
      <protection locked="0"/>
    </xf>
    <xf numFmtId="0" fontId="11" fillId="0" borderId="0" xfId="0" applyFont="1" applyAlignment="1">
      <alignment horizontal="center"/>
    </xf>
    <xf numFmtId="0" fontId="21" fillId="0" borderId="0" xfId="0" applyFont="1"/>
    <xf numFmtId="164" fontId="4" fillId="2" borderId="1" xfId="0" applyNumberFormat="1" applyFont="1" applyFill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vertical="center"/>
      <protection locked="0"/>
    </xf>
    <xf numFmtId="0" fontId="24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0" fontId="25" fillId="0" borderId="0" xfId="0" applyFont="1" applyAlignment="1" applyProtection="1">
      <alignment horizontal="left"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27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30" fillId="0" borderId="0" xfId="0" applyFont="1" applyAlignment="1" applyProtection="1">
      <alignment vertical="center"/>
      <protection locked="0"/>
    </xf>
    <xf numFmtId="0" fontId="31" fillId="0" borderId="0" xfId="0" applyFont="1" applyAlignment="1">
      <alignment horizontal="left" vertical="top"/>
    </xf>
    <xf numFmtId="0" fontId="32" fillId="0" borderId="0" xfId="0" applyFont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33" fillId="0" borderId="0" xfId="0" applyFont="1" applyAlignment="1" applyProtection="1">
      <alignment horizontal="left" vertical="center"/>
      <protection locked="0"/>
    </xf>
    <xf numFmtId="0" fontId="34" fillId="0" borderId="0" xfId="0" applyFont="1" applyAlignment="1" applyProtection="1">
      <alignment horizontal="left" vertical="center"/>
      <protection locked="0"/>
    </xf>
    <xf numFmtId="0" fontId="35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7" fillId="3" borderId="0" xfId="0" applyFont="1" applyFill="1" applyAlignment="1">
      <alignment horizontal="left" indent="2"/>
    </xf>
    <xf numFmtId="0" fontId="7" fillId="3" borderId="0" xfId="0" applyFont="1" applyFill="1" applyAlignment="1" applyProtection="1">
      <alignment horizontal="left" indent="2"/>
      <protection locked="0"/>
    </xf>
    <xf numFmtId="0" fontId="20" fillId="3" borderId="0" xfId="4" applyFill="1" applyBorder="1" applyProtection="1">
      <protection locked="0"/>
    </xf>
    <xf numFmtId="0" fontId="19" fillId="3" borderId="0" xfId="3" applyFill="1" applyBorder="1" applyProtection="1">
      <protection locked="0"/>
    </xf>
    <xf numFmtId="0" fontId="7" fillId="3" borderId="0" xfId="0" applyFont="1" applyFill="1" applyProtection="1">
      <protection locked="0"/>
    </xf>
    <xf numFmtId="0" fontId="0" fillId="3" borderId="0" xfId="0" applyFill="1" applyAlignment="1" applyProtection="1">
      <alignment horizontal="left" indent="2"/>
      <protection locked="0"/>
    </xf>
    <xf numFmtId="0" fontId="1" fillId="3" borderId="0" xfId="0" quotePrefix="1" applyFont="1" applyFill="1" applyAlignment="1">
      <alignment horizontal="left" indent="2"/>
    </xf>
    <xf numFmtId="0" fontId="0" fillId="3" borderId="0" xfId="0" applyFill="1" applyAlignment="1">
      <alignment horizontal="left" indent="2"/>
    </xf>
    <xf numFmtId="0" fontId="7" fillId="3" borderId="0" xfId="0" applyFont="1" applyFill="1"/>
    <xf numFmtId="0" fontId="0" fillId="3" borderId="0" xfId="0" applyFill="1"/>
    <xf numFmtId="0" fontId="1" fillId="3" borderId="0" xfId="0" applyFont="1" applyFill="1" applyAlignment="1" applyProtection="1">
      <alignment horizontal="left" indent="2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5" borderId="0" xfId="0" applyFill="1" applyProtection="1"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4" borderId="0" xfId="0" applyFill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5" borderId="0" xfId="0" applyFont="1" applyFill="1" applyProtection="1">
      <protection locked="0"/>
    </xf>
    <xf numFmtId="0" fontId="0" fillId="5" borderId="0" xfId="0" applyFill="1" applyAlignment="1" applyProtection="1">
      <alignment wrapText="1"/>
      <protection locked="0"/>
    </xf>
    <xf numFmtId="164" fontId="0" fillId="5" borderId="0" xfId="0" applyNumberFormat="1" applyFill="1" applyAlignment="1" applyProtection="1">
      <alignment horizontal="center" wrapText="1"/>
      <protection locked="0"/>
    </xf>
    <xf numFmtId="0" fontId="0" fillId="6" borderId="0" xfId="0" applyFill="1" applyProtection="1">
      <protection locked="0"/>
    </xf>
    <xf numFmtId="0" fontId="7" fillId="6" borderId="0" xfId="0" applyFont="1" applyFill="1"/>
    <xf numFmtId="0" fontId="7" fillId="6" borderId="0" xfId="0" applyFont="1" applyFill="1" applyProtection="1">
      <protection locked="0"/>
    </xf>
    <xf numFmtId="0" fontId="0" fillId="6" borderId="0" xfId="0" applyFill="1" applyAlignment="1">
      <alignment wrapText="1"/>
    </xf>
  </cellXfs>
  <cellStyles count="5">
    <cellStyle name="Excel Built-in Normal" xfId="2" xr:uid="{00000000-0005-0000-0000-000000000000}"/>
    <cellStyle name="Heading 1" xfId="3" builtinId="16"/>
    <cellStyle name="Heading 3" xfId="4" builtinId="18"/>
    <cellStyle name="Normal" xfId="0" builtinId="0"/>
    <cellStyle name="Normal 2" xfId="1" xr:uid="{00000000-0005-0000-0000-000006000000}"/>
  </cellStyles>
  <dxfs count="79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alignment horizontal="left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alignment horizontal="left" vertical="top" textRotation="0" wrapText="0" indent="0" justifyLastLine="0" shrinkToFit="0" readingOrder="0"/>
      <protection locked="1" hidden="0"/>
    </dxf>
    <dxf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alignment horizontal="left" vertical="top" textRotation="0" wrapText="0" indent="0" justifyLastLine="0" shrinkToFit="0" readingOrder="0"/>
      <protection locked="1" hidden="0"/>
    </dxf>
    <dxf>
      <numFmt numFmtId="0" formatCode="General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protection locked="0" hidden="0"/>
    </dxf>
    <dxf>
      <numFmt numFmtId="0" formatCode="General"/>
      <protection locked="0" hidden="0"/>
    </dxf>
    <dxf>
      <numFmt numFmtId="0" formatCode="General"/>
      <protection locked="0" hidden="0"/>
    </dxf>
    <dxf>
      <numFmt numFmtId="0" formatCode="General"/>
      <protection locked="0" hidden="0"/>
    </dxf>
    <dxf>
      <numFmt numFmtId="0" formatCode="General"/>
      <alignment horizontal="general" vertical="bottom" textRotation="0" wrapText="0" indent="0" justifyLastLine="0" shrinkToFit="0" readingOrder="0"/>
      <protection locked="1" hidden="0"/>
    </dxf>
    <dxf>
      <numFmt numFmtId="0" formatCode="General"/>
      <protection locked="0" hidden="0"/>
    </dxf>
    <dxf>
      <protection locked="0" hidden="0"/>
    </dxf>
    <dxf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[&lt;=9999999]###\-####;\(###\)\ ###\-####"/>
      <fill>
        <patternFill patternType="solid">
          <fgColor rgb="FFDBE5F1"/>
          <bgColor rgb="FFDBE5F1"/>
        </patternFill>
      </fill>
      <alignment horizontal="center" vertical="bottom" textRotation="0" wrapText="1" indent="0" justifyLastLine="0" shrinkToFit="0" readingOrder="0"/>
      <border diagonalUp="0" diagonalDown="0">
        <left/>
        <right/>
        <top/>
        <bottom style="thin">
          <color rgb="FFFFFFFF"/>
        </bottom>
      </border>
      <protection locked="0" hidden="0"/>
    </dxf>
    <dxf>
      <alignment vertical="top" textRotation="0" wrapText="1" relativeIndent="0" justifyLastLine="0" shrinkToFit="0" readingOrder="0"/>
      <protection locked="0" hidden="0"/>
    </dxf>
    <dxf>
      <numFmt numFmtId="0" formatCode="General"/>
      <protection locked="0" hidden="0"/>
    </dxf>
    <dxf>
      <alignment horizontal="center" vertical="bottom" textRotation="0" wrapText="1" indent="0" justifyLastLine="0" shrinkToFit="0" readingOrder="0"/>
    </dxf>
    <dxf>
      <fill>
        <patternFill>
          <bgColor theme="0" tint="-4.9989318521683403E-2"/>
        </patternFill>
      </fill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bottom style="thin">
          <color auto="1"/>
        </bottom>
      </border>
    </dxf>
    <dxf>
      <fill>
        <patternFill>
          <bgColor theme="6" tint="0.79998168889431442"/>
        </patternFill>
      </fill>
      <border>
        <top style="thin">
          <color theme="0" tint="-0.14999847407452621"/>
        </top>
        <bottom style="thin">
          <color theme="0" tint="-0.14999847407452621"/>
        </bottom>
      </border>
    </dxf>
    <dxf>
      <font>
        <color theme="1"/>
      </font>
      <fill>
        <patternFill>
          <bgColor theme="4" tint="0.79998168889431442"/>
        </patternFill>
      </fill>
      <border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color theme="1"/>
      </font>
    </dxf>
    <dxf>
      <font>
        <b val="0"/>
        <i val="0"/>
        <color theme="1"/>
      </font>
      <fill>
        <patternFill patternType="solid">
          <fgColor theme="0" tint="-0.14999847407452621"/>
          <bgColor theme="0" tint="-0.14999847407452621"/>
        </patternFill>
      </fill>
      <border>
        <bottom style="thin">
          <color theme="0" tint="-0.14999847407452621"/>
        </bottom>
      </border>
    </dxf>
    <dxf>
      <font>
        <b/>
        <i val="0"/>
        <color theme="1"/>
      </font>
      <fill>
        <patternFill patternType="solid">
          <fgColor theme="0" tint="-0.34998626667073579"/>
          <bgColor theme="0" tint="-0.34998626667073579"/>
        </patternFill>
      </fill>
      <border>
        <bottom style="thin">
          <color theme="0" tint="-0.14999847407452621"/>
        </bottom>
        <horizontal style="thin">
          <color theme="0" tint="-0.14999847407452621"/>
        </horizontal>
      </border>
    </dxf>
    <dxf>
      <border>
        <bottom style="thin">
          <color theme="0" tint="-0.14999847407452621"/>
        </bottom>
      </border>
    </dxf>
    <dxf>
      <font>
        <b val="0"/>
        <i val="0"/>
        <color theme="1"/>
      </font>
    </dxf>
    <dxf>
      <font>
        <b val="0"/>
        <i val="0"/>
        <color theme="1"/>
      </font>
      <fill>
        <patternFill patternType="solid">
          <fgColor theme="0" tint="-0.14999847407452621"/>
          <bgColor theme="0" tint="-0.14999847407452621"/>
        </patternFill>
      </fill>
    </dxf>
    <dxf>
      <font>
        <color theme="1"/>
      </font>
      <fill>
        <patternFill patternType="solid">
          <fgColor theme="0" tint="-0.34998626667073579"/>
          <bgColor theme="0" tint="-0.34998626667073579"/>
        </patternFill>
      </fill>
    </dxf>
    <dxf>
      <font>
        <b val="0"/>
        <i val="0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border>
        <left style="thin">
          <color theme="1" tint="0.499984740745262"/>
        </left>
        <right style="thin">
          <color theme="1" tint="0.499984740745262"/>
        </right>
      </border>
    </dxf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border>
        <top style="thin">
          <color theme="1" tint="0.499984740745262"/>
        </top>
        <bottom style="thin">
          <color theme="1" tint="0.499984740745262"/>
        </bottom>
        <horizontal style="thin">
          <color theme="1" tint="0.499984740745262"/>
        </horizontal>
      </border>
    </dxf>
    <dxf>
      <font>
        <b val="0"/>
        <i val="0"/>
        <color theme="1"/>
      </font>
    </dxf>
    <dxf>
      <font>
        <b/>
        <color theme="1"/>
      </font>
      <border>
        <top style="double">
          <color theme="1" tint="0.499984740745262"/>
        </top>
      </border>
    </dxf>
    <dxf>
      <font>
        <b val="0"/>
        <i val="0"/>
        <color theme="1"/>
      </font>
      <fill>
        <patternFill patternType="solid">
          <fgColor theme="1" tint="0.499984740745262"/>
          <bgColor theme="3" tint="0.79998168889431442"/>
        </patternFill>
      </fill>
      <border>
        <horizontal style="thin">
          <color theme="1" tint="0.499984740745262"/>
        </horizontal>
      </border>
    </dxf>
    <dxf>
      <font>
        <b val="0"/>
        <i val="0"/>
        <color theme="1"/>
      </font>
      <border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6" tint="0.79998168889431442"/>
        </patternFill>
      </fill>
      <border>
        <top style="thin">
          <color theme="0" tint="-0.14999847407452621"/>
        </top>
        <bottom style="thin">
          <color theme="0" tint="-0.14999847407452621"/>
        </bottom>
      </border>
    </dxf>
    <dxf>
      <font>
        <color theme="1"/>
      </font>
      <fill>
        <patternFill>
          <bgColor theme="4" tint="0.79998168889431442"/>
        </patternFill>
      </fill>
      <border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color theme="1"/>
      </font>
    </dxf>
    <dxf>
      <font>
        <b val="0"/>
        <i val="0"/>
        <color theme="1"/>
      </font>
      <fill>
        <patternFill patternType="solid">
          <fgColor theme="0" tint="-0.14999847407452621"/>
          <bgColor theme="0" tint="-0.14999847407452621"/>
        </patternFill>
      </fill>
      <border>
        <bottom style="thin">
          <color theme="0" tint="-0.14999847407452621"/>
        </bottom>
      </border>
    </dxf>
    <dxf>
      <font>
        <b/>
        <i val="0"/>
        <color theme="1"/>
      </font>
      <fill>
        <patternFill patternType="solid">
          <fgColor theme="0" tint="-0.34998626667073579"/>
          <bgColor theme="0" tint="-0.34998626667073579"/>
        </patternFill>
      </fill>
      <border>
        <bottom style="thin">
          <color theme="0" tint="-0.14999847407452621"/>
        </bottom>
        <horizontal style="thin">
          <color theme="0" tint="-0.14999847407452621"/>
        </horizontal>
      </border>
    </dxf>
    <dxf>
      <border>
        <bottom style="thin">
          <color theme="0" tint="-0.14999847407452621"/>
        </bottom>
      </border>
    </dxf>
    <dxf>
      <font>
        <b val="0"/>
        <i val="0"/>
        <color theme="1"/>
      </font>
    </dxf>
    <dxf>
      <font>
        <b val="0"/>
        <i val="0"/>
        <color theme="1"/>
      </font>
      <fill>
        <patternFill patternType="solid">
          <fgColor theme="0" tint="-0.14999847407452621"/>
          <bgColor theme="0" tint="-0.14999847407452621"/>
        </patternFill>
      </fill>
    </dxf>
    <dxf>
      <font>
        <color theme="1"/>
      </font>
      <fill>
        <patternFill patternType="solid">
          <fgColor theme="0" tint="-0.34998626667073579"/>
          <bgColor theme="0" tint="-0.34998626667073579"/>
        </patternFill>
      </fill>
    </dxf>
    <dxf>
      <font>
        <b val="0"/>
        <i val="0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border>
        <left style="thin">
          <color theme="1" tint="0.499984740745262"/>
        </left>
        <right style="thin">
          <color theme="1" tint="0.499984740745262"/>
        </right>
      </border>
    </dxf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border>
        <top style="thin">
          <color theme="1" tint="0.499984740745262"/>
        </top>
        <bottom style="thin">
          <color theme="1" tint="0.499984740745262"/>
        </bottom>
        <horizontal style="thin">
          <color theme="1" tint="0.499984740745262"/>
        </horizontal>
      </border>
    </dxf>
    <dxf>
      <font>
        <b val="0"/>
        <i val="0"/>
        <color theme="1"/>
      </font>
    </dxf>
    <dxf>
      <font>
        <b/>
        <color theme="1"/>
      </font>
      <border>
        <top style="double">
          <color theme="1" tint="0.499984740745262"/>
        </top>
      </border>
    </dxf>
    <dxf>
      <font>
        <b val="0"/>
        <i val="0"/>
        <color theme="1"/>
      </font>
      <fill>
        <patternFill patternType="solid">
          <fgColor theme="1" tint="0.499984740745262"/>
          <bgColor theme="3" tint="0.79998168889431442"/>
        </patternFill>
      </fill>
      <border>
        <horizontal style="thin">
          <color theme="1" tint="0.499984740745262"/>
        </horizontal>
      </border>
    </dxf>
    <dxf>
      <font>
        <b val="0"/>
        <i val="0"/>
        <color theme="1"/>
      </font>
      <border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5" defaultTableStyle="TableStyleMedium9" defaultPivotStyle="PivotStyleLight16">
    <tableStyle name="NHOS2 3" table="0" count="21" xr9:uid="{00000000-0011-0000-FFFF-FFFF00000000}">
      <tableStyleElement type="wholeTable" dxfId="78"/>
      <tableStyleElement type="headerRow" dxfId="77"/>
      <tableStyleElement type="totalRow" dxfId="76"/>
      <tableStyleElement type="firstColumn" dxfId="75"/>
      <tableStyleElement type="firstRowStripe" dxfId="74"/>
      <tableStyleElement type="secondRowStripe" dxfId="73"/>
      <tableStyleElement type="firstColumnStripe" dxfId="72"/>
      <tableStyleElement type="secondColumnStripe" dxfId="71"/>
      <tableStyleElement type="firstHeaderCell" dxfId="70"/>
      <tableStyleElement type="firstSubtotalColumn" dxfId="69"/>
      <tableStyleElement type="secondSubtotalColumn" dxfId="68"/>
      <tableStyleElement type="thirdSubtotalColumn" dxfId="67"/>
      <tableStyleElement type="firstSubtotalRow" dxfId="66"/>
      <tableStyleElement type="secondSubtotalRow" dxfId="65"/>
      <tableStyleElement type="thirdSubtotalRow" dxfId="64"/>
      <tableStyleElement type="firstColumnSubheading" dxfId="63"/>
      <tableStyleElement type="firstRowSubheading" dxfId="62"/>
      <tableStyleElement type="secondRowSubheading" dxfId="61"/>
      <tableStyleElement type="thirdRowSubheading" dxfId="60"/>
      <tableStyleElement type="pageFieldLabels" dxfId="59"/>
      <tableStyleElement type="pageFieldValues" dxfId="58"/>
    </tableStyle>
    <tableStyle name="NHOS2 4" table="0" count="21" xr9:uid="{00000000-0011-0000-FFFF-FFFF01000000}">
      <tableStyleElement type="wholeTable" dxfId="57"/>
      <tableStyleElement type="headerRow" dxfId="56"/>
      <tableStyleElement type="totalRow" dxfId="55"/>
      <tableStyleElement type="firstColumn" dxfId="54"/>
      <tableStyleElement type="firstRowStripe" dxfId="53"/>
      <tableStyleElement type="secondRowStripe" dxfId="52"/>
      <tableStyleElement type="firstColumnStripe" dxfId="51"/>
      <tableStyleElement type="secondColumnStripe" dxfId="50"/>
      <tableStyleElement type="firstHeaderCell" dxfId="49"/>
      <tableStyleElement type="firstSubtotalColumn" dxfId="48"/>
      <tableStyleElement type="secondSubtotalColumn" dxfId="47"/>
      <tableStyleElement type="thirdSubtotalColumn" dxfId="46"/>
      <tableStyleElement type="firstSubtotalRow" dxfId="45"/>
      <tableStyleElement type="secondSubtotalRow" dxfId="44"/>
      <tableStyleElement type="thirdSubtotalRow" dxfId="43"/>
      <tableStyleElement type="firstColumnSubheading" dxfId="42"/>
      <tableStyleElement type="firstRowSubheading" dxfId="41"/>
      <tableStyleElement type="secondRowSubheading" dxfId="40"/>
      <tableStyleElement type="thirdRowSubheading" dxfId="39"/>
      <tableStyleElement type="pageFieldLabels" dxfId="38"/>
      <tableStyleElement type="pageFieldValues" dxfId="37"/>
    </tableStyle>
    <tableStyle name="PivotTable Style 1" table="0" count="1" xr9:uid="{00000000-0011-0000-FFFF-FFFF02000000}">
      <tableStyleElement type="thirdRowSubheading" dxfId="36"/>
    </tableStyle>
    <tableStyle name="PivotTable Style 2" table="0" count="7" xr9:uid="{00000000-0011-0000-FFFF-FFFF03000000}">
      <tableStyleElement type="wholeTable" dxfId="35"/>
      <tableStyleElement type="firstSubtotalRow" dxfId="34"/>
      <tableStyleElement type="secondSubtotalRow" dxfId="33"/>
      <tableStyleElement type="thirdSubtotalRow" dxfId="32"/>
      <tableStyleElement type="firstRowSubheading" dxfId="31"/>
      <tableStyleElement type="secondRowSubheading" dxfId="30"/>
      <tableStyleElement type="thirdRowSubheading" dxfId="29"/>
    </tableStyle>
    <tableStyle name="PivotTable Style 3" table="0" count="2" xr9:uid="{00000000-0011-0000-FFFF-FFFF04000000}">
      <tableStyleElement type="wholeTable" dxfId="28"/>
      <tableStyleElement type="secondRowStripe" dxfId="27"/>
    </tableStyle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Schedule" displayName="Schedule" ref="A1:J168" totalsRowShown="0" headerRowDxfId="12" dataDxfId="11">
  <autoFilter ref="A1:J168" xr:uid="{00000000-0009-0000-0100-000004000000}"/>
  <tableColumns count="10">
    <tableColumn id="1" xr3:uid="{00000000-0010-0000-0100-000001000000}" name="ClassID" dataDxfId="10">
      <calculatedColumnFormula>LEFT(B2,1)&amp;"."&amp;TEXT(D2,"0")</calculatedColumnFormula>
    </tableColumn>
    <tableColumn id="2" xr3:uid="{00000000-0010-0000-0100-000002000000}" name="Alliance" dataDxfId="9"/>
    <tableColumn id="6" xr3:uid="{00000000-0010-0000-0100-000006000000}" name="Group" dataDxfId="8"/>
    <tableColumn id="8" xr3:uid="{00000000-0010-0000-0100-000008000000}" name="Sequence" dataDxfId="7"/>
    <tableColumn id="5" xr3:uid="{00000000-0010-0000-0100-000005000000}" name="Ribbon Type" dataDxfId="6"/>
    <tableColumn id="3" xr3:uid="{00000000-0010-0000-0100-000003000000}" name="Class" dataDxfId="5"/>
    <tableColumn id="4" xr3:uid="{00000000-0010-0000-0100-000004000000}" name="Class Title" dataDxfId="4">
      <calculatedColumnFormula>LEFT(B2,1)&amp;"."&amp;TEXT(D2,"00")&amp;"  "&amp;F2</calculatedColumnFormula>
    </tableColumn>
    <tableColumn id="7" xr3:uid="{00000000-0010-0000-0100-000007000000}" name="Team Assignment" dataDxfId="3">
      <calculatedColumnFormula>VLOOKUP(Schedule[[#This Row],[Alliance]],#REF!,3,FALSE)</calculatedColumnFormula>
    </tableColumn>
    <tableColumn id="9" xr3:uid="{00000000-0010-0000-0100-000009000000}" name="No Entries" dataDxfId="2">
      <calculatedColumnFormula>COUNTIFS(#REF!,Schedule[[#This Row],[ClassID]],#REF!,"&lt;&gt;X")</calculatedColumnFormula>
    </tableColumn>
    <tableColumn id="10" xr3:uid="{5A5C0B7D-6BF3-49BB-96CE-B1F355DED210}" name="Column1" dataDxfId="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0000000}" name="Registration10" displayName="Registration10" ref="A15:M55" totalsRowShown="0" headerRowDxfId="26">
  <autoFilter ref="A15:M55" xr:uid="{00000000-0009-0000-0100-000009000000}"/>
  <tableColumns count="13">
    <tableColumn id="11" xr3:uid="{00000000-0010-0000-0000-00000B000000}" name="EID" dataDxfId="25"/>
    <tableColumn id="1" xr3:uid="{00000000-0010-0000-0000-000001000000}" name="Owner" dataDxfId="24"/>
    <tableColumn id="9" xr3:uid="{00000000-0010-0000-0000-000009000000}" name="Contact Phone" dataDxfId="23"/>
    <tableColumn id="5" xr3:uid="{00000000-0010-0000-0000-000005000000}" name="ClassID" dataDxfId="22"/>
    <tableColumn id="7" xr3:uid="{00000000-0010-0000-0000-000007000000}" name="Plant Name" dataDxfId="21"/>
    <tableColumn id="10" xr3:uid="{9774FD59-7394-46EC-A97B-676B01BBC1C0}" name="AOS Judge? (Y/N)" dataDxfId="20"/>
    <tableColumn id="12" xr3:uid="{2C1352FB-1959-4E09-8BC5-0AC674146858}" name="Class ID Correction" dataDxfId="19">
      <calculatedColumnFormula>IF(Registration10[[#This Row],[ClassID]]="","",UPPER(LEFT(Registration10[[#This Row],[ClassID]],1))&amp;"."&amp;VALUE(SUBSTITUTE(MID(Registration10[[#This Row],[ClassID]],2,99),".","")))</calculatedColumnFormula>
    </tableColumn>
    <tableColumn id="19" xr3:uid="{00000000-0010-0000-0000-000013000000}" name="Class Title (reference only, do not copy)" dataDxfId="18">
      <calculatedColumnFormula>IF(ISERROR(VLOOKUP($D16,Schedule[],6,FALSE)),"",VLOOKUP($D16,Schedule[],6,FALSE))</calculatedColumnFormula>
    </tableColumn>
    <tableColumn id="3" xr3:uid="{00000000-0010-0000-0000-000003000000}" name="Isletter" dataDxfId="17">
      <calculatedColumnFormula>IF(D16="","",AND(CODE(LEFT(D16,1))&gt;=65,CODE(LEFT(D16,1))&lt;=76))</calculatedColumnFormula>
    </tableColumn>
    <tableColumn id="4" xr3:uid="{00000000-0010-0000-0000-000004000000}" name="Has." dataDxfId="16">
      <calculatedColumnFormula>IF(D16="","",MID(D16,2,1)=".")</calculatedColumnFormula>
    </tableColumn>
    <tableColumn id="6" xr3:uid="{00000000-0010-0000-0000-000006000000}" name="Is#" dataDxfId="15">
      <calculatedColumnFormula>IF(D16="","",NOT(ISERROR(VALUE(MID(D16,3,LEN(D16))))))</calculatedColumnFormula>
    </tableColumn>
    <tableColumn id="2" xr3:uid="{00000000-0010-0000-0000-000002000000}" name="Valid Class" dataDxfId="14">
      <calculatedColumnFormula>IF(D16="","",H16&lt;&gt;"")</calculatedColumnFormula>
    </tableColumn>
    <tableColumn id="8" xr3:uid="{00000000-0010-0000-0000-000008000000}" name="OK?" dataDxfId="13">
      <calculatedColumnFormula>IF(D16="","",AND(I16,J16,K16,L16,EXACT(D16,G16)))</calculatedColumnFormula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Exhibitors" displayName="Exhibitors" ref="A1:F23" totalsRowShown="0">
  <autoFilter ref="A1:F23" xr:uid="{00000000-0009-0000-0100-000001000000}"/>
  <sortState xmlns:xlrd2="http://schemas.microsoft.com/office/spreadsheetml/2017/richdata2" ref="A2:F23">
    <sortCondition ref="A1:A23"/>
  </sortState>
  <tableColumns count="6">
    <tableColumn id="1" xr3:uid="{00000000-0010-0000-0200-000001000000}" name="ExId"/>
    <tableColumn id="6" xr3:uid="{00000000-0010-0000-0200-000006000000}" name="Location"/>
    <tableColumn id="2" xr3:uid="{00000000-0010-0000-0200-000002000000}" name="Name"/>
    <tableColumn id="3" xr3:uid="{00000000-0010-0000-0200-000003000000}" name="Exhibitor Type"/>
    <tableColumn id="5" xr3:uid="{00000000-0010-0000-0200-000005000000}" name="Code" dataDxfId="0">
      <calculatedColumnFormula>LEFT(Exhibitors[[#This Row],[Exhibitor Type]],1)</calculatedColumnFormula>
    </tableColumn>
    <tableColumn id="4" xr3:uid="{00000000-0010-0000-0200-000004000000}" name="Not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6" tint="0.59999389629810485"/>
  </sheetPr>
  <dimension ref="A1:O173"/>
  <sheetViews>
    <sheetView topLeftCell="G1" zoomScaleNormal="145" workbookViewId="0">
      <selection activeCell="G1" sqref="G1"/>
    </sheetView>
  </sheetViews>
  <sheetFormatPr defaultColWidth="9.1328125" defaultRowHeight="14.25" x14ac:dyDescent="0.45"/>
  <cols>
    <col min="1" max="1" width="9.1328125" style="10"/>
    <col min="2" max="2" width="15.86328125" style="10" customWidth="1"/>
    <col min="3" max="3" width="62.3984375" style="10" customWidth="1"/>
    <col min="4" max="4" width="10.3984375" style="10" customWidth="1"/>
    <col min="5" max="5" width="11.86328125" style="10" customWidth="1"/>
    <col min="6" max="6" width="155.265625" style="10" customWidth="1"/>
    <col min="7" max="7" width="116.3984375" style="10" customWidth="1"/>
    <col min="8" max="8" width="22.73046875" style="10" customWidth="1"/>
    <col min="9" max="9" width="11.3984375" style="10" customWidth="1"/>
    <col min="10" max="16384" width="9.1328125" style="10"/>
  </cols>
  <sheetData>
    <row r="1" spans="1:15" s="8" customFormat="1" x14ac:dyDescent="0.45">
      <c r="A1" s="7" t="s">
        <v>3</v>
      </c>
      <c r="B1" s="7" t="s">
        <v>11</v>
      </c>
      <c r="C1" s="7" t="s">
        <v>12</v>
      </c>
      <c r="D1" s="7" t="s">
        <v>13</v>
      </c>
      <c r="E1" s="7" t="s">
        <v>14</v>
      </c>
      <c r="F1" s="7" t="s">
        <v>15</v>
      </c>
      <c r="G1" s="7" t="s">
        <v>16</v>
      </c>
      <c r="H1" s="7" t="s">
        <v>17</v>
      </c>
      <c r="I1" s="7" t="s">
        <v>18</v>
      </c>
      <c r="J1" s="43" t="s">
        <v>48</v>
      </c>
      <c r="N1" s="9"/>
      <c r="O1" s="9"/>
    </row>
    <row r="2" spans="1:15" ht="15.75" x14ac:dyDescent="0.45">
      <c r="A2" s="24" t="str">
        <f>LEFT(B2,1)&amp;"."&amp;TEXT(D2,"0")</f>
        <v>A.1</v>
      </c>
      <c r="B2" s="22" t="s">
        <v>19</v>
      </c>
      <c r="C2" s="12" t="s">
        <v>58</v>
      </c>
      <c r="D2" s="24">
        <v>1</v>
      </c>
      <c r="E2" s="12" t="s">
        <v>15</v>
      </c>
      <c r="F2" s="6" t="s">
        <v>53</v>
      </c>
      <c r="G2" s="2" t="str">
        <f t="shared" ref="G2:G23" si="0">LEFT(B2,1)&amp;"."&amp;TEXT(D2,"00")&amp;"  "&amp;F2</f>
        <v xml:space="preserve">A.01  Epidendrum SPECIES </v>
      </c>
      <c r="H2" s="25" t="e">
        <f>VLOOKUP(Schedule[[#This Row],[Alliance]],#REF!,3,FALSE)</f>
        <v>#REF!</v>
      </c>
      <c r="I2" s="25" t="e">
        <f>COUNTIFS(#REF!,Schedule[[#This Row],[ClassID]],#REF!,"&lt;&gt;X")</f>
        <v>#REF!</v>
      </c>
      <c r="J2" s="42"/>
      <c r="K2" s="2"/>
      <c r="L2" s="2"/>
      <c r="M2" s="2"/>
      <c r="N2" s="2"/>
      <c r="O2" s="2"/>
    </row>
    <row r="3" spans="1:15" ht="15.75" x14ac:dyDescent="0.45">
      <c r="A3" s="24" t="str">
        <f t="shared" ref="A3:A44" si="1">LEFT(B3,1)&amp;"."&amp;TEXT(D3,"0")</f>
        <v>A.2</v>
      </c>
      <c r="B3" s="22" t="s">
        <v>19</v>
      </c>
      <c r="C3" s="12" t="s">
        <v>58</v>
      </c>
      <c r="D3" s="24">
        <v>2</v>
      </c>
      <c r="E3" s="12" t="s">
        <v>15</v>
      </c>
      <c r="F3" s="11" t="s">
        <v>225</v>
      </c>
      <c r="G3" s="2" t="str">
        <f t="shared" si="0"/>
        <v>A.02  Encyclia and Prosthechea SPECIES</v>
      </c>
      <c r="H3" s="25" t="e">
        <f>VLOOKUP(Schedule[[#This Row],[Alliance]],#REF!,3,FALSE)</f>
        <v>#REF!</v>
      </c>
      <c r="I3" s="25" t="e">
        <f>COUNTIFS(#REF!,Schedule[[#This Row],[ClassID]],#REF!,"&lt;&gt;X")</f>
        <v>#REF!</v>
      </c>
      <c r="J3" s="42"/>
      <c r="K3" s="2"/>
      <c r="L3" s="2"/>
      <c r="M3" s="2"/>
      <c r="N3" s="2"/>
      <c r="O3" s="2"/>
    </row>
    <row r="4" spans="1:15" ht="15.75" x14ac:dyDescent="0.45">
      <c r="A4" s="24" t="str">
        <f t="shared" si="1"/>
        <v>A.3</v>
      </c>
      <c r="B4" s="22" t="s">
        <v>19</v>
      </c>
      <c r="C4" s="12" t="s">
        <v>58</v>
      </c>
      <c r="D4" s="24">
        <v>3</v>
      </c>
      <c r="E4" s="12" t="s">
        <v>15</v>
      </c>
      <c r="F4" s="6" t="s">
        <v>226</v>
      </c>
      <c r="G4" s="2" t="str">
        <f t="shared" si="0"/>
        <v>A.03  Epidendrum/Encyclia/Prosthechea HYBRIDS INCLUDING Cattleya and Guarianthe</v>
      </c>
      <c r="H4" s="25" t="e">
        <f>VLOOKUP(Schedule[[#This Row],[Alliance]],#REF!,3,FALSE)</f>
        <v>#REF!</v>
      </c>
      <c r="I4" s="25" t="e">
        <f>COUNTIFS(#REF!,Schedule[[#This Row],[ClassID]],#REF!,"&lt;&gt;X")</f>
        <v>#REF!</v>
      </c>
      <c r="J4" s="42"/>
      <c r="K4" s="2"/>
      <c r="L4" s="2"/>
      <c r="M4" s="2"/>
      <c r="N4" s="2"/>
      <c r="O4" s="2"/>
    </row>
    <row r="5" spans="1:15" ht="15.75" x14ac:dyDescent="0.45">
      <c r="A5" s="24" t="str">
        <f t="shared" si="1"/>
        <v>A.4</v>
      </c>
      <c r="B5" s="22" t="s">
        <v>19</v>
      </c>
      <c r="C5" s="12" t="s">
        <v>58</v>
      </c>
      <c r="D5" s="24">
        <v>4</v>
      </c>
      <c r="E5" s="12" t="s">
        <v>15</v>
      </c>
      <c r="F5" s="6" t="s">
        <v>54</v>
      </c>
      <c r="G5" s="2" t="str">
        <f t="shared" si="0"/>
        <v>A.04  Brassavola and Rhyncholaelia SPECIES &amp; HYBRIDS - EXCLUDING Cattleya and Guarianthe</v>
      </c>
      <c r="H5" s="25" t="e">
        <f>VLOOKUP(Schedule[[#This Row],[Alliance]],#REF!,3,FALSE)</f>
        <v>#REF!</v>
      </c>
      <c r="I5" s="25" t="e">
        <f>COUNTIFS(#REF!,Schedule[[#This Row],[ClassID]],#REF!,"&lt;&gt;X")</f>
        <v>#REF!</v>
      </c>
      <c r="J5" s="42"/>
      <c r="K5" s="2"/>
      <c r="L5" s="2"/>
      <c r="M5" s="2"/>
      <c r="N5" s="2"/>
      <c r="O5" s="2"/>
    </row>
    <row r="6" spans="1:15" ht="15.75" x14ac:dyDescent="0.45">
      <c r="A6" s="24" t="str">
        <f t="shared" si="1"/>
        <v>A.5</v>
      </c>
      <c r="B6" s="22" t="s">
        <v>19</v>
      </c>
      <c r="C6" s="12" t="s">
        <v>58</v>
      </c>
      <c r="D6" s="24">
        <v>5</v>
      </c>
      <c r="E6" s="12" t="s">
        <v>15</v>
      </c>
      <c r="F6" s="6" t="s">
        <v>163</v>
      </c>
      <c r="G6" s="2" t="str">
        <f t="shared" si="0"/>
        <v xml:space="preserve">A.05  Laelia Species and Hybrids EXCLUDING Cattleya and Guarianthe </v>
      </c>
      <c r="H6" s="25" t="e">
        <f>VLOOKUP(Schedule[[#This Row],[Alliance]],#REF!,3,FALSE)</f>
        <v>#REF!</v>
      </c>
      <c r="I6" s="25" t="e">
        <f>COUNTIFS(#REF!,Schedule[[#This Row],[ClassID]],#REF!,"&lt;&gt;X")</f>
        <v>#REF!</v>
      </c>
      <c r="J6" s="42"/>
      <c r="K6" s="2"/>
      <c r="L6" s="2"/>
      <c r="M6" s="2"/>
      <c r="N6" s="2"/>
      <c r="O6" s="2"/>
    </row>
    <row r="7" spans="1:15" ht="15.75" x14ac:dyDescent="0.45">
      <c r="A7" s="24" t="str">
        <f t="shared" si="1"/>
        <v>A.6</v>
      </c>
      <c r="B7" s="22" t="s">
        <v>19</v>
      </c>
      <c r="C7" s="12" t="s">
        <v>58</v>
      </c>
      <c r="D7" s="24">
        <v>6</v>
      </c>
      <c r="E7" s="12" t="s">
        <v>15</v>
      </c>
      <c r="F7" s="6" t="s">
        <v>164</v>
      </c>
      <c r="G7" s="2" t="str">
        <f t="shared" si="0"/>
        <v xml:space="preserve">A.06  Schomburgkia SPECIES &amp; HYBRIDS INCLUDING Cattleya and Guarianthe </v>
      </c>
      <c r="H7" s="25" t="e">
        <f>VLOOKUP(Schedule[[#This Row],[Alliance]],#REF!,3,FALSE)</f>
        <v>#REF!</v>
      </c>
      <c r="I7" s="25" t="e">
        <f>COUNTIFS(#REF!,Schedule[[#This Row],[ClassID]],#REF!,"&lt;&gt;X")</f>
        <v>#REF!</v>
      </c>
      <c r="J7" s="42"/>
      <c r="K7" s="2"/>
      <c r="L7" s="2"/>
      <c r="M7" s="2"/>
      <c r="N7" s="2"/>
      <c r="O7" s="2"/>
    </row>
    <row r="8" spans="1:15" ht="15.75" x14ac:dyDescent="0.45">
      <c r="A8" s="37" t="str">
        <f>LEFT(B8,1)&amp;"."&amp;TEXT(D8,"0")</f>
        <v>A.7</v>
      </c>
      <c r="B8" s="22" t="s">
        <v>19</v>
      </c>
      <c r="C8" s="12" t="s">
        <v>58</v>
      </c>
      <c r="D8" s="37">
        <v>7</v>
      </c>
      <c r="E8" s="12" t="s">
        <v>15</v>
      </c>
      <c r="F8" s="11" t="s">
        <v>165</v>
      </c>
      <c r="G8" s="2" t="str">
        <f>LEFT(B8,1)&amp;"."&amp;TEXT(D8,"00")&amp;"  "&amp;F8</f>
        <v xml:space="preserve">A.07  Broughtonia SPECIES &amp; HYBRIDS INCLUDING Cattleya and Guarianthe </v>
      </c>
      <c r="H8" s="38" t="e">
        <f>VLOOKUP(Schedule[[#This Row],[Alliance]],#REF!,3,FALSE)</f>
        <v>#REF!</v>
      </c>
      <c r="I8" s="25" t="e">
        <f>COUNTIFS(#REF!,Schedule[[#This Row],[ClassID]],#REF!,"&lt;&gt;X")</f>
        <v>#REF!</v>
      </c>
      <c r="J8" s="42"/>
      <c r="K8" s="2"/>
      <c r="L8" s="2"/>
      <c r="M8" s="2"/>
      <c r="N8" s="2"/>
      <c r="O8" s="2"/>
    </row>
    <row r="9" spans="1:15" ht="15.75" x14ac:dyDescent="0.45">
      <c r="A9" s="37" t="str">
        <f>LEFT(B9,1)&amp;"."&amp;TEXT(D9,"0")</f>
        <v>A.8</v>
      </c>
      <c r="B9" s="22" t="s">
        <v>19</v>
      </c>
      <c r="C9" s="12" t="s">
        <v>58</v>
      </c>
      <c r="D9" s="37">
        <v>8</v>
      </c>
      <c r="E9" s="12" t="s">
        <v>15</v>
      </c>
      <c r="F9" s="11" t="s">
        <v>55</v>
      </c>
      <c r="G9" s="2" t="str">
        <f>LEFT(B9,1)&amp;"."&amp;TEXT(D9,"00")&amp;"  "&amp;F9</f>
        <v xml:space="preserve">A.08  Allied Cattleya SPECIES </v>
      </c>
      <c r="H9" s="38" t="e">
        <f>VLOOKUP(Schedule[[#This Row],[Alliance]],#REF!,3,FALSE)</f>
        <v>#REF!</v>
      </c>
      <c r="I9" s="25" t="e">
        <f>COUNTIFS(#REF!,Schedule[[#This Row],[ClassID]],#REF!,"&lt;&gt;X")</f>
        <v>#REF!</v>
      </c>
      <c r="J9" s="42"/>
      <c r="K9" s="2"/>
      <c r="L9" s="2"/>
      <c r="M9" s="2"/>
      <c r="N9" s="2"/>
      <c r="O9" s="2"/>
    </row>
    <row r="10" spans="1:15" ht="15.75" x14ac:dyDescent="0.45">
      <c r="A10" s="24" t="str">
        <f t="shared" si="1"/>
        <v>A.9</v>
      </c>
      <c r="B10" s="22" t="s">
        <v>19</v>
      </c>
      <c r="C10" s="12" t="s">
        <v>58</v>
      </c>
      <c r="D10" s="24">
        <v>9</v>
      </c>
      <c r="E10" s="12" t="s">
        <v>15</v>
      </c>
      <c r="F10" s="6" t="s">
        <v>166</v>
      </c>
      <c r="G10" s="2" t="str">
        <f>LEFT(B10,1)&amp;"."&amp;TEXT(D10,"00")&amp;"  "&amp;F10</f>
        <v>A.09  Allied Cattleya HYBRIDS EXCLUDING Cattleya and Guarianthe</v>
      </c>
      <c r="H10" s="25" t="e">
        <f>VLOOKUP(Schedule[[#This Row],[Alliance]],#REF!,3,FALSE)</f>
        <v>#REF!</v>
      </c>
      <c r="I10" s="25" t="e">
        <f>COUNTIFS(#REF!,Schedule[[#This Row],[ClassID]],#REF!,"&lt;&gt;X")</f>
        <v>#REF!</v>
      </c>
      <c r="J10" s="42"/>
      <c r="K10" s="2"/>
      <c r="L10" s="2"/>
      <c r="M10" s="2"/>
      <c r="N10" s="2"/>
      <c r="O10" s="2"/>
    </row>
    <row r="11" spans="1:15" ht="15.75" x14ac:dyDescent="0.45">
      <c r="A11" s="24" t="str">
        <f t="shared" si="1"/>
        <v>A.10</v>
      </c>
      <c r="B11" s="22" t="s">
        <v>19</v>
      </c>
      <c r="C11" s="12" t="s">
        <v>58</v>
      </c>
      <c r="D11" s="24">
        <v>10</v>
      </c>
      <c r="E11" s="13" t="s">
        <v>15</v>
      </c>
      <c r="F11" s="6" t="s">
        <v>220</v>
      </c>
      <c r="G11" s="2" t="str">
        <f t="shared" si="0"/>
        <v>A.10  Cattleya &amp; Guarianthe SPECIES</v>
      </c>
      <c r="H11" s="25" t="e">
        <f>VLOOKUP(Schedule[[#This Row],[Alliance]],#REF!,3,FALSE)</f>
        <v>#REF!</v>
      </c>
      <c r="I11" s="25" t="e">
        <f>COUNTIFS(#REF!,Schedule[[#This Row],[ClassID]],#REF!,"&lt;&gt;X")</f>
        <v>#REF!</v>
      </c>
      <c r="J11" s="42"/>
      <c r="K11" s="2"/>
      <c r="L11" s="2"/>
      <c r="M11" s="2"/>
      <c r="N11" s="2"/>
      <c r="O11" s="2"/>
    </row>
    <row r="12" spans="1:15" ht="15.75" x14ac:dyDescent="0.45">
      <c r="A12" s="24" t="str">
        <f t="shared" si="1"/>
        <v>A.11</v>
      </c>
      <c r="B12" s="22" t="s">
        <v>19</v>
      </c>
      <c r="C12" s="12" t="s">
        <v>57</v>
      </c>
      <c r="D12" s="24">
        <v>11</v>
      </c>
      <c r="E12" s="12" t="s">
        <v>15</v>
      </c>
      <c r="F12" s="6" t="s">
        <v>69</v>
      </c>
      <c r="G12" s="2" t="str">
        <f t="shared" si="0"/>
        <v>A.11  Cattleya &amp; Guarianthe HYBRIDS and INTERGENERICS - White</v>
      </c>
      <c r="H12" s="25" t="e">
        <f>VLOOKUP(Schedule[[#This Row],[Alliance]],#REF!,3,FALSE)</f>
        <v>#REF!</v>
      </c>
      <c r="I12" s="25" t="e">
        <f>COUNTIFS(#REF!,Schedule[[#This Row],[ClassID]],#REF!,"&lt;&gt;X")</f>
        <v>#REF!</v>
      </c>
      <c r="J12" s="42"/>
      <c r="K12" s="2"/>
      <c r="L12" s="2"/>
      <c r="M12" s="2"/>
      <c r="N12" s="2"/>
      <c r="O12" s="2"/>
    </row>
    <row r="13" spans="1:15" ht="15.75" x14ac:dyDescent="0.45">
      <c r="A13" s="46" t="str">
        <f>LEFT(B13,1)&amp;"."&amp;TEXT(D13,"0")</f>
        <v>A.12</v>
      </c>
      <c r="B13" s="22" t="s">
        <v>19</v>
      </c>
      <c r="C13" s="12" t="s">
        <v>57</v>
      </c>
      <c r="D13" s="46">
        <v>12</v>
      </c>
      <c r="E13" s="13" t="s">
        <v>15</v>
      </c>
      <c r="F13" s="11" t="s">
        <v>70</v>
      </c>
      <c r="G13" s="2" t="str">
        <f>LEFT(B13,1)&amp;"."&amp;TEXT(D13,"00")&amp;"  "&amp;F13</f>
        <v>A.12  Cattleya &amp; Guarianthe HYBRIDS and INTERGENERICS - Semi-Alba</v>
      </c>
      <c r="H13" s="47" t="e">
        <f>VLOOKUP(Schedule[[#This Row],[Alliance]],#REF!,3,FALSE)</f>
        <v>#REF!</v>
      </c>
      <c r="I13" s="25" t="e">
        <f>COUNTIFS(#REF!,Schedule[[#This Row],[ClassID]],#REF!,"&lt;&gt;X")</f>
        <v>#REF!</v>
      </c>
      <c r="J13" s="47"/>
      <c r="K13" s="2"/>
      <c r="L13" s="2"/>
      <c r="M13" s="2"/>
      <c r="N13" s="2"/>
      <c r="O13" s="2"/>
    </row>
    <row r="14" spans="1:15" ht="15.75" x14ac:dyDescent="0.45">
      <c r="A14" s="24" t="str">
        <f t="shared" si="1"/>
        <v>A.13</v>
      </c>
      <c r="B14" s="22" t="s">
        <v>19</v>
      </c>
      <c r="C14" s="12" t="s">
        <v>57</v>
      </c>
      <c r="D14" s="24">
        <v>13</v>
      </c>
      <c r="E14" s="12" t="s">
        <v>15</v>
      </c>
      <c r="F14" s="6" t="s">
        <v>71</v>
      </c>
      <c r="G14" s="2" t="str">
        <f t="shared" si="0"/>
        <v>A.13  Cattleya &amp; Guarianthe HYBRIDS and INTERGENERICS - Lavender/Mauve/Blue/Pink</v>
      </c>
      <c r="H14" s="25" t="e">
        <f>VLOOKUP(Schedule[[#This Row],[Alliance]],#REF!,3,FALSE)</f>
        <v>#REF!</v>
      </c>
      <c r="I14" s="25" t="e">
        <f>COUNTIFS(#REF!,Schedule[[#This Row],[ClassID]],#REF!,"&lt;&gt;X")</f>
        <v>#REF!</v>
      </c>
      <c r="J14" s="42"/>
      <c r="K14" s="2"/>
      <c r="L14" s="2"/>
      <c r="M14" s="2"/>
      <c r="N14" s="2"/>
      <c r="O14" s="2"/>
    </row>
    <row r="15" spans="1:15" ht="15.75" x14ac:dyDescent="0.45">
      <c r="A15" s="24" t="str">
        <f t="shared" si="1"/>
        <v>A.14</v>
      </c>
      <c r="B15" s="22" t="s">
        <v>19</v>
      </c>
      <c r="C15" s="12" t="s">
        <v>57</v>
      </c>
      <c r="D15" s="24">
        <v>14</v>
      </c>
      <c r="E15" s="12" t="s">
        <v>15</v>
      </c>
      <c r="F15" s="6" t="s">
        <v>72</v>
      </c>
      <c r="G15" s="2" t="str">
        <f t="shared" ref="G15:G18" si="2">LEFT(B15,1)&amp;"."&amp;TEXT(D15,"00")&amp;"  "&amp;F15</f>
        <v>A.14  Cattleya &amp; Guarianthe HYBRIDS and INTERGENERICS - Yellow/Orange/Bronze</v>
      </c>
      <c r="H15" s="25" t="e">
        <f>VLOOKUP(Schedule[[#This Row],[Alliance]],#REF!,3,FALSE)</f>
        <v>#REF!</v>
      </c>
      <c r="I15" s="25" t="e">
        <f>COUNTIFS(#REF!,Schedule[[#This Row],[ClassID]],#REF!,"&lt;&gt;X")</f>
        <v>#REF!</v>
      </c>
      <c r="J15" s="42"/>
      <c r="K15" s="2"/>
      <c r="L15" s="2"/>
      <c r="M15" s="2"/>
      <c r="N15" s="2"/>
      <c r="O15" s="2"/>
    </row>
    <row r="16" spans="1:15" ht="15.75" x14ac:dyDescent="0.45">
      <c r="A16" s="37" t="str">
        <f>LEFT(B16,1)&amp;"."&amp;TEXT(D16,"0")</f>
        <v>A.15</v>
      </c>
      <c r="B16" s="22" t="s">
        <v>19</v>
      </c>
      <c r="C16" s="12" t="s">
        <v>57</v>
      </c>
      <c r="D16" s="37">
        <v>15</v>
      </c>
      <c r="E16" s="13" t="s">
        <v>15</v>
      </c>
      <c r="F16" s="6" t="s">
        <v>73</v>
      </c>
      <c r="G16" s="2" t="str">
        <f>LEFT(B16,1)&amp;"."&amp;TEXT(D16,"00")&amp;"  "&amp;F16</f>
        <v>A.15  Cattleya &amp; Guarianthe HYBRIDS and INTERGENERICS - Green</v>
      </c>
      <c r="H16" s="38" t="e">
        <f>VLOOKUP(Schedule[[#This Row],[Alliance]],#REF!,3,FALSE)</f>
        <v>#REF!</v>
      </c>
      <c r="I16" s="25" t="e">
        <f>COUNTIFS(#REF!,Schedule[[#This Row],[ClassID]],#REF!,"&lt;&gt;X")</f>
        <v>#REF!</v>
      </c>
      <c r="J16" s="42"/>
    </row>
    <row r="17" spans="1:15" ht="15.75" x14ac:dyDescent="0.45">
      <c r="A17" s="37" t="str">
        <f>LEFT(B17,1)&amp;"."&amp;TEXT(D17,"0")</f>
        <v>A.16</v>
      </c>
      <c r="B17" s="22" t="s">
        <v>19</v>
      </c>
      <c r="C17" s="12" t="s">
        <v>57</v>
      </c>
      <c r="D17" s="37">
        <v>16</v>
      </c>
      <c r="E17" s="13" t="s">
        <v>15</v>
      </c>
      <c r="F17" s="6" t="s">
        <v>74</v>
      </c>
      <c r="G17" s="2" t="str">
        <f>LEFT(B17,1)&amp;"."&amp;TEXT(D17,"00")&amp;"  "&amp;F17</f>
        <v>A.16  Cattleya &amp; Guarianthe HYBRIDS and INTERGENERICS - Red/Red Shades</v>
      </c>
      <c r="H17" s="38" t="e">
        <f>VLOOKUP(Schedule[[#This Row],[Alliance]],#REF!,3,FALSE)</f>
        <v>#REF!</v>
      </c>
      <c r="I17" s="25" t="e">
        <f>COUNTIFS(#REF!,Schedule[[#This Row],[ClassID]],#REF!,"&lt;&gt;X")</f>
        <v>#REF!</v>
      </c>
      <c r="J17" s="42"/>
    </row>
    <row r="18" spans="1:15" ht="15.75" x14ac:dyDescent="0.45">
      <c r="A18" s="24" t="str">
        <f t="shared" ref="A18" si="3">LEFT(B18,1)&amp;"."&amp;TEXT(D18,"0")</f>
        <v>A.17</v>
      </c>
      <c r="B18" s="22" t="s">
        <v>19</v>
      </c>
      <c r="C18" s="12" t="s">
        <v>57</v>
      </c>
      <c r="D18" s="24">
        <v>17</v>
      </c>
      <c r="E18" s="12" t="s">
        <v>15</v>
      </c>
      <c r="F18" s="6" t="s">
        <v>75</v>
      </c>
      <c r="G18" s="2" t="str">
        <f t="shared" si="2"/>
        <v>A.17  Cattleya &amp; Guarianthe HYBRIDS and INTERGENERICS - Other Colors</v>
      </c>
      <c r="H18" s="25" t="e">
        <f>VLOOKUP(Schedule[[#This Row],[Alliance]],#REF!,3,FALSE)</f>
        <v>#REF!</v>
      </c>
      <c r="I18" s="25" t="e">
        <f>COUNTIFS(#REF!,Schedule[[#This Row],[ClassID]],#REF!,"&lt;&gt;X")</f>
        <v>#REF!</v>
      </c>
      <c r="J18" s="42"/>
    </row>
    <row r="19" spans="1:15" ht="15.75" x14ac:dyDescent="0.45">
      <c r="A19" s="24" t="str">
        <f t="shared" si="1"/>
        <v>A.18</v>
      </c>
      <c r="B19" s="22" t="s">
        <v>19</v>
      </c>
      <c r="C19" s="12" t="s">
        <v>57</v>
      </c>
      <c r="D19" s="24">
        <v>18</v>
      </c>
      <c r="E19" s="12" t="s">
        <v>15</v>
      </c>
      <c r="F19" s="6" t="s">
        <v>167</v>
      </c>
      <c r="G19" s="2" t="str">
        <f t="shared" si="0"/>
        <v xml:space="preserve">A.18  Cattleya Alliance - Miniature </v>
      </c>
      <c r="H19" s="25" t="e">
        <f>VLOOKUP(Schedule[[#This Row],[Alliance]],#REF!,3,FALSE)</f>
        <v>#REF!</v>
      </c>
      <c r="I19" s="25" t="e">
        <f>COUNTIFS(#REF!,Schedule[[#This Row],[ClassID]],#REF!,"&lt;&gt;X")</f>
        <v>#REF!</v>
      </c>
      <c r="J19" s="42"/>
      <c r="K19" s="2"/>
      <c r="L19" s="2"/>
      <c r="M19" s="2"/>
      <c r="N19" s="2"/>
      <c r="O19" s="2"/>
    </row>
    <row r="20" spans="1:15" ht="15.75" x14ac:dyDescent="0.45">
      <c r="A20" s="24" t="str">
        <f>LEFT(B20,1)&amp;"."&amp;TEXT(D20,"0")</f>
        <v>A.19</v>
      </c>
      <c r="B20" s="22" t="s">
        <v>19</v>
      </c>
      <c r="C20" s="12" t="s">
        <v>57</v>
      </c>
      <c r="D20" s="24">
        <v>19</v>
      </c>
      <c r="E20" s="12" t="s">
        <v>15</v>
      </c>
      <c r="F20" s="6" t="s">
        <v>56</v>
      </c>
      <c r="G20" s="2" t="str">
        <f>LEFT(B20,1)&amp;"."&amp;TEXT(D20,"00")&amp;"  "&amp;F20</f>
        <v xml:space="preserve">A.19  Cattleya – HOME GROWER on WINDOWSILL ONLY </v>
      </c>
      <c r="H20" s="25" t="e">
        <f>VLOOKUP(Schedule[[#This Row],[Alliance]],#REF!,3,FALSE)</f>
        <v>#REF!</v>
      </c>
      <c r="I20" s="25" t="e">
        <f>COUNTIFS(#REF!,Schedule[[#This Row],[ClassID]],#REF!,"&lt;&gt;X")</f>
        <v>#REF!</v>
      </c>
      <c r="J20" s="42"/>
    </row>
    <row r="21" spans="1:15" ht="15.75" x14ac:dyDescent="0.45">
      <c r="A21" s="46" t="str">
        <f>LEFT(B21,1)&amp;"."&amp;TEXT(D21,"0")</f>
        <v>A.20</v>
      </c>
      <c r="B21" s="22" t="s">
        <v>19</v>
      </c>
      <c r="C21" s="12" t="s">
        <v>57</v>
      </c>
      <c r="D21" s="46">
        <v>20</v>
      </c>
      <c r="E21" s="13" t="s">
        <v>15</v>
      </c>
      <c r="F21" s="11" t="s">
        <v>168</v>
      </c>
      <c r="G21" s="2" t="str">
        <f>LEFT(B21,1)&amp;"."&amp;TEXT(D21,"00")&amp;"  "&amp;F21</f>
        <v>A.20  Cattleya – HOME GROWER – UNDER LIGHTS</v>
      </c>
      <c r="H21" s="47" t="e">
        <f>VLOOKUP(Schedule[[#This Row],[Alliance]],#REF!,3,FALSE)</f>
        <v>#REF!</v>
      </c>
      <c r="I21" s="25" t="e">
        <f>COUNTIFS(#REF!,Schedule[[#This Row],[ClassID]],#REF!,"&lt;&gt;X")</f>
        <v>#REF!</v>
      </c>
      <c r="J21" s="47"/>
    </row>
    <row r="22" spans="1:15" ht="15.75" x14ac:dyDescent="0.45">
      <c r="A22" s="24" t="str">
        <f t="shared" ref="A22" si="4">LEFT(B22,1)&amp;"."&amp;TEXT(D22,"0")</f>
        <v>A.21</v>
      </c>
      <c r="B22" s="22" t="s">
        <v>19</v>
      </c>
      <c r="C22" s="12" t="s">
        <v>57</v>
      </c>
      <c r="D22" s="24">
        <v>21</v>
      </c>
      <c r="E22" s="12" t="s">
        <v>47</v>
      </c>
      <c r="F22" s="44" t="s">
        <v>223</v>
      </c>
      <c r="G22" s="2" t="str">
        <f t="shared" ref="G22" si="5">LEFT(B22,1)&amp;"."&amp;TEXT(D22,"00")&amp;"  "&amp;F22</f>
        <v>A.21  ROSETTE: Best Cattleya - Species/Hybrids/Intergenerics (Classes A.1 - A.17)</v>
      </c>
      <c r="H22" s="25" t="e">
        <f>VLOOKUP(Schedule[[#This Row],[Alliance]],#REF!,3,FALSE)</f>
        <v>#REF!</v>
      </c>
      <c r="I22" s="25" t="e">
        <f>COUNTIFS(#REF!,Schedule[[#This Row],[ClassID]],#REF!,"&lt;&gt;X")</f>
        <v>#REF!</v>
      </c>
      <c r="J22" s="42"/>
    </row>
    <row r="23" spans="1:15" ht="15.75" x14ac:dyDescent="0.45">
      <c r="A23" s="24" t="str">
        <f t="shared" si="1"/>
        <v>B.1</v>
      </c>
      <c r="B23" s="22" t="s">
        <v>21</v>
      </c>
      <c r="C23" s="12" t="s">
        <v>64</v>
      </c>
      <c r="D23" s="15">
        <v>1</v>
      </c>
      <c r="E23" s="12" t="s">
        <v>15</v>
      </c>
      <c r="F23" s="39" t="s">
        <v>59</v>
      </c>
      <c r="G23" s="2" t="str">
        <f t="shared" si="0"/>
        <v xml:space="preserve">B.01  Cymbidium SPECIES </v>
      </c>
      <c r="H23" s="25" t="e">
        <f>VLOOKUP(Schedule[[#This Row],[Alliance]],#REF!,3,FALSE)</f>
        <v>#REF!</v>
      </c>
      <c r="I23" s="25" t="e">
        <f>COUNTIFS(#REF!,Schedule[[#This Row],[ClassID]],#REF!,"&lt;&gt;X")</f>
        <v>#REF!</v>
      </c>
      <c r="J23" s="42"/>
    </row>
    <row r="24" spans="1:15" ht="15.75" x14ac:dyDescent="0.45">
      <c r="A24" s="24" t="str">
        <f t="shared" si="1"/>
        <v>B.2</v>
      </c>
      <c r="B24" s="22" t="s">
        <v>21</v>
      </c>
      <c r="C24" s="12" t="s">
        <v>64</v>
      </c>
      <c r="D24" s="15">
        <v>2</v>
      </c>
      <c r="E24" s="12" t="s">
        <v>15</v>
      </c>
      <c r="F24" s="39" t="s">
        <v>60</v>
      </c>
      <c r="G24" s="2" t="str">
        <f>LEFT(B24,1)&amp;"."&amp;TEXT(D24,"00")&amp;"  "&amp;F24</f>
        <v xml:space="preserve">B.02  Cymbidium HYBRID STANDARD ANY COLOR </v>
      </c>
      <c r="H24" s="25" t="e">
        <f>VLOOKUP(Schedule[[#This Row],[Alliance]],#REF!,3,FALSE)</f>
        <v>#REF!</v>
      </c>
      <c r="I24" s="25" t="e">
        <f>COUNTIFS(#REF!,Schedule[[#This Row],[ClassID]],#REF!,"&lt;&gt;X")</f>
        <v>#REF!</v>
      </c>
      <c r="J24" s="42"/>
    </row>
    <row r="25" spans="1:15" ht="15.75" x14ac:dyDescent="0.45">
      <c r="A25" s="24" t="str">
        <f t="shared" si="1"/>
        <v>B.3</v>
      </c>
      <c r="B25" s="22" t="s">
        <v>21</v>
      </c>
      <c r="C25" s="12" t="s">
        <v>64</v>
      </c>
      <c r="D25" s="15">
        <v>3</v>
      </c>
      <c r="E25" s="12" t="s">
        <v>15</v>
      </c>
      <c r="F25" s="39" t="s">
        <v>61</v>
      </c>
      <c r="G25" s="2" t="str">
        <f>LEFT(B25,1)&amp;"."&amp;TEXT(D25,"00")&amp;"  "&amp;F25</f>
        <v>B.03  Cymbidium HYBRID Table Top/Tea Cup – Any Color</v>
      </c>
      <c r="H25" s="25" t="e">
        <f>VLOOKUP(Schedule[[#This Row],[Alliance]],#REF!,3,FALSE)</f>
        <v>#REF!</v>
      </c>
      <c r="I25" s="25" t="e">
        <f>COUNTIFS(#REF!,Schedule[[#This Row],[ClassID]],#REF!,"&lt;&gt;X")</f>
        <v>#REF!</v>
      </c>
      <c r="J25" s="42"/>
    </row>
    <row r="26" spans="1:15" ht="15.75" x14ac:dyDescent="0.45">
      <c r="A26" s="41" t="str">
        <f t="shared" ref="A26:A31" si="6">LEFT(B26,1)&amp;"."&amp;TEXT(D26,"0")</f>
        <v>B.4</v>
      </c>
      <c r="B26" s="22" t="s">
        <v>21</v>
      </c>
      <c r="C26" s="12" t="s">
        <v>64</v>
      </c>
      <c r="D26" s="41">
        <v>4</v>
      </c>
      <c r="E26" s="12" t="s">
        <v>15</v>
      </c>
      <c r="F26" s="39" t="s">
        <v>169</v>
      </c>
      <c r="G26" s="2" t="str">
        <f>LEFT(B26,1)&amp;"."&amp;TEXT(D26,"00")&amp;"  "&amp;F26</f>
        <v xml:space="preserve">B.04  Cymbidium HYBRID MINIATURE - ANY COLOR </v>
      </c>
      <c r="H26" s="42" t="e">
        <f>VLOOKUP(Schedule[[#This Row],[Alliance]],#REF!,3,FALSE)</f>
        <v>#REF!</v>
      </c>
      <c r="I26" s="25" t="e">
        <f>COUNTIFS(#REF!,Schedule[[#This Row],[ClassID]],#REF!,"&lt;&gt;X")</f>
        <v>#REF!</v>
      </c>
      <c r="J26" s="42"/>
    </row>
    <row r="27" spans="1:15" ht="15.75" x14ac:dyDescent="0.45">
      <c r="A27" s="41" t="str">
        <f t="shared" si="6"/>
        <v>B.5</v>
      </c>
      <c r="B27" s="22" t="s">
        <v>21</v>
      </c>
      <c r="C27" s="12" t="s">
        <v>64</v>
      </c>
      <c r="D27" s="41">
        <v>5</v>
      </c>
      <c r="E27" s="12" t="s">
        <v>15</v>
      </c>
      <c r="F27" s="39" t="s">
        <v>170</v>
      </c>
      <c r="G27" s="2" t="str">
        <f>LEFT(B27,1)&amp;"."&amp;TEXT(D27,"00")&amp;"  "&amp;F27</f>
        <v>B.05  Cymbidium HYBRID PENDANT - ANY COLOR</v>
      </c>
      <c r="H27" s="42" t="e">
        <f>VLOOKUP(Schedule[[#This Row],[Alliance]],#REF!,3,FALSE)</f>
        <v>#REF!</v>
      </c>
      <c r="I27" s="25" t="e">
        <f>COUNTIFS(#REF!,Schedule[[#This Row],[ClassID]],#REF!,"&lt;&gt;X")</f>
        <v>#REF!</v>
      </c>
      <c r="J27" s="42"/>
    </row>
    <row r="28" spans="1:15" ht="15.75" x14ac:dyDescent="0.45">
      <c r="A28" s="24" t="str">
        <f t="shared" si="6"/>
        <v>B.6</v>
      </c>
      <c r="B28" s="22" t="s">
        <v>21</v>
      </c>
      <c r="C28" s="12" t="s">
        <v>64</v>
      </c>
      <c r="D28" s="15">
        <v>6</v>
      </c>
      <c r="E28" s="12" t="s">
        <v>15</v>
      </c>
      <c r="F28" s="49" t="s">
        <v>62</v>
      </c>
      <c r="G28" s="2" t="str">
        <f t="shared" ref="G28:G36" si="7">LEFT(B28,1)&amp;"."&amp;TEXT(D28,"00")&amp;"  "&amp;F28</f>
        <v xml:space="preserve">B.06  Cymbidium ALLIED Species, Hybrids, Intergenerics </v>
      </c>
      <c r="H28" s="25" t="e">
        <f>VLOOKUP(Schedule[[#This Row],[Alliance]],#REF!,3,FALSE)</f>
        <v>#REF!</v>
      </c>
      <c r="I28" s="25" t="e">
        <f>COUNTIFS(#REF!,Schedule[[#This Row],[ClassID]],#REF!,"&lt;&gt;X")</f>
        <v>#REF!</v>
      </c>
      <c r="J28" s="42"/>
    </row>
    <row r="29" spans="1:15" ht="15.75" x14ac:dyDescent="0.45">
      <c r="A29" s="24" t="str">
        <f t="shared" si="6"/>
        <v>B.7</v>
      </c>
      <c r="B29" s="22" t="s">
        <v>21</v>
      </c>
      <c r="C29" s="12" t="s">
        <v>64</v>
      </c>
      <c r="D29" s="24">
        <v>7</v>
      </c>
      <c r="E29" s="12" t="s">
        <v>15</v>
      </c>
      <c r="F29" s="39" t="s">
        <v>63</v>
      </c>
      <c r="G29" s="2" t="str">
        <f t="shared" si="7"/>
        <v xml:space="preserve">B.07  Cymbidium HOME GROWER – WINDOWSILL ONLY </v>
      </c>
      <c r="H29" s="25" t="e">
        <f>VLOOKUP(Schedule[[#This Row],[Alliance]],#REF!,3,FALSE)</f>
        <v>#REF!</v>
      </c>
      <c r="I29" s="25" t="e">
        <f>COUNTIFS(#REF!,Schedule[[#This Row],[ClassID]],#REF!,"&lt;&gt;X")</f>
        <v>#REF!</v>
      </c>
      <c r="J29" s="42"/>
    </row>
    <row r="30" spans="1:15" ht="15.75" x14ac:dyDescent="0.45">
      <c r="A30" s="24" t="str">
        <f t="shared" si="6"/>
        <v>B.8</v>
      </c>
      <c r="B30" s="22" t="s">
        <v>21</v>
      </c>
      <c r="C30" s="12" t="s">
        <v>64</v>
      </c>
      <c r="D30" s="24">
        <v>8</v>
      </c>
      <c r="E30" s="12" t="s">
        <v>15</v>
      </c>
      <c r="F30" s="39" t="s">
        <v>111</v>
      </c>
      <c r="G30" s="2" t="str">
        <f t="shared" si="7"/>
        <v>B.08  Cymbidium HOME GROWER – UNDER LIGHTS</v>
      </c>
      <c r="H30" s="25" t="e">
        <f>VLOOKUP(Schedule[[#This Row],[Alliance]],#REF!,3,FALSE)</f>
        <v>#REF!</v>
      </c>
      <c r="I30" s="25" t="e">
        <f>COUNTIFS(#REF!,Schedule[[#This Row],[ClassID]],#REF!,"&lt;&gt;X")</f>
        <v>#REF!</v>
      </c>
      <c r="J30" s="42"/>
    </row>
    <row r="31" spans="1:15" ht="15.75" x14ac:dyDescent="0.45">
      <c r="A31" s="15" t="str">
        <f t="shared" si="6"/>
        <v>B.9</v>
      </c>
      <c r="B31" s="22" t="s">
        <v>21</v>
      </c>
      <c r="C31" s="12" t="s">
        <v>64</v>
      </c>
      <c r="D31" s="15">
        <v>9</v>
      </c>
      <c r="E31" s="13" t="s">
        <v>47</v>
      </c>
      <c r="F31" s="50" t="s">
        <v>222</v>
      </c>
      <c r="G31" s="2" t="str">
        <f t="shared" si="7"/>
        <v>B.09  ROSETTE: Best in Cymbidium Alliance (Classes B.1 - B.6)</v>
      </c>
      <c r="H31" s="25" t="e">
        <f>VLOOKUP(Schedule[[#This Row],[Alliance]],#REF!,3,FALSE)</f>
        <v>#REF!</v>
      </c>
      <c r="I31" s="25" t="e">
        <f>COUNTIFS(#REF!,Schedule[[#This Row],[ClassID]],#REF!,"&lt;&gt;X")</f>
        <v>#REF!</v>
      </c>
      <c r="J31" s="25"/>
    </row>
    <row r="32" spans="1:15" ht="15.75" x14ac:dyDescent="0.45">
      <c r="A32" s="24" t="str">
        <f t="shared" si="1"/>
        <v>C.1</v>
      </c>
      <c r="B32" s="22" t="s">
        <v>22</v>
      </c>
      <c r="C32" s="12" t="s">
        <v>76</v>
      </c>
      <c r="D32" s="15">
        <v>1</v>
      </c>
      <c r="E32" s="13" t="s">
        <v>15</v>
      </c>
      <c r="F32" s="39" t="s">
        <v>171</v>
      </c>
      <c r="G32" s="2" t="str">
        <f>LEFT(B32,1)&amp;"."&amp;TEXT(D32,"00")&amp;"  "&amp;F32</f>
        <v>C.01  Paph SPECIES – having only 1-2 flowers at maturity, including sequential bloomers</v>
      </c>
      <c r="H32" s="25" t="e">
        <f>VLOOKUP(Schedule[[#This Row],[Alliance]],#REF!,3,FALSE)</f>
        <v>#REF!</v>
      </c>
      <c r="I32" s="25" t="e">
        <f>COUNTIFS(#REF!,Schedule[[#This Row],[ClassID]],#REF!,"&lt;&gt;X")</f>
        <v>#REF!</v>
      </c>
      <c r="J32" s="42"/>
    </row>
    <row r="33" spans="1:10" ht="15.75" x14ac:dyDescent="0.45">
      <c r="A33" s="24" t="str">
        <f t="shared" si="1"/>
        <v>C.2</v>
      </c>
      <c r="B33" s="22" t="s">
        <v>22</v>
      </c>
      <c r="C33" s="12" t="s">
        <v>76</v>
      </c>
      <c r="D33" s="15">
        <v>2</v>
      </c>
      <c r="E33" s="13" t="s">
        <v>15</v>
      </c>
      <c r="F33" s="14" t="s">
        <v>176</v>
      </c>
      <c r="G33" s="2" t="str">
        <f>LEFT(B33,1)&amp;"."&amp;TEXT(D33,"00")&amp;"  "&amp;F33</f>
        <v>C.02  Paph SPECIES – MULTIFLORAL 3 or more flowers out at once at maturity</v>
      </c>
      <c r="H33" s="25" t="e">
        <f>VLOOKUP(Schedule[[#This Row],[Alliance]],#REF!,3,FALSE)</f>
        <v>#REF!</v>
      </c>
      <c r="I33" s="25" t="e">
        <f>COUNTIFS(#REF!,Schedule[[#This Row],[ClassID]],#REF!,"&lt;&gt;X")</f>
        <v>#REF!</v>
      </c>
      <c r="J33" s="42"/>
    </row>
    <row r="34" spans="1:10" ht="15.75" x14ac:dyDescent="0.45">
      <c r="A34" s="24" t="str">
        <f t="shared" si="1"/>
        <v>C.3</v>
      </c>
      <c r="B34" s="22" t="s">
        <v>22</v>
      </c>
      <c r="C34" s="12" t="s">
        <v>76</v>
      </c>
      <c r="D34" s="15">
        <v>3</v>
      </c>
      <c r="E34" s="13" t="s">
        <v>15</v>
      </c>
      <c r="F34" s="14" t="s">
        <v>175</v>
      </c>
      <c r="G34" s="2" t="str">
        <f>LEFT(B34,1)&amp;"."&amp;TEXT(D34,"00")&amp;"  "&amp;F34</f>
        <v xml:space="preserve">C.03  Paph HYBRIDS – MULTIFLORAL, Any Color </v>
      </c>
      <c r="H34" s="25" t="e">
        <f>VLOOKUP(Schedule[[#This Row],[Alliance]],#REF!,3,FALSE)</f>
        <v>#REF!</v>
      </c>
      <c r="I34" s="25" t="e">
        <f>COUNTIFS(#REF!,Schedule[[#This Row],[ClassID]],#REF!,"&lt;&gt;X")</f>
        <v>#REF!</v>
      </c>
      <c r="J34" s="42"/>
    </row>
    <row r="35" spans="1:10" ht="15.75" x14ac:dyDescent="0.45">
      <c r="A35" s="24" t="str">
        <f>LEFT(B35,1)&amp;"."&amp;TEXT(D35,"0")</f>
        <v>C.4</v>
      </c>
      <c r="B35" s="22" t="s">
        <v>22</v>
      </c>
      <c r="C35" s="12" t="s">
        <v>76</v>
      </c>
      <c r="D35" s="15">
        <v>4</v>
      </c>
      <c r="E35" s="12" t="s">
        <v>15</v>
      </c>
      <c r="F35" s="14" t="s">
        <v>174</v>
      </c>
      <c r="G35" s="2" t="str">
        <f t="shared" si="7"/>
        <v>C.04  Paph. Hybrid – Maudiae type – ALL COLORS</v>
      </c>
      <c r="H35" s="25" t="e">
        <f>VLOOKUP(Schedule[[#This Row],[Alliance]],#REF!,3,FALSE)</f>
        <v>#REF!</v>
      </c>
      <c r="I35" s="25" t="e">
        <f>COUNTIFS(#REF!,Schedule[[#This Row],[ClassID]],#REF!,"&lt;&gt;X")</f>
        <v>#REF!</v>
      </c>
      <c r="J35" s="42"/>
    </row>
    <row r="36" spans="1:10" ht="15.75" x14ac:dyDescent="0.45">
      <c r="A36" s="24" t="str">
        <f t="shared" si="1"/>
        <v>C.5</v>
      </c>
      <c r="B36" s="22" t="s">
        <v>22</v>
      </c>
      <c r="C36" s="12" t="s">
        <v>76</v>
      </c>
      <c r="D36" s="15">
        <v>5</v>
      </c>
      <c r="E36" s="12" t="s">
        <v>15</v>
      </c>
      <c r="F36" s="6" t="s">
        <v>65</v>
      </c>
      <c r="G36" s="2" t="str">
        <f t="shared" si="7"/>
        <v>C.05  Paph. Hybrid – Bulldog Type</v>
      </c>
      <c r="H36" s="25" t="e">
        <f>VLOOKUP(Schedule[[#This Row],[Alliance]],#REF!,3,FALSE)</f>
        <v>#REF!</v>
      </c>
      <c r="I36" s="25" t="e">
        <f>COUNTIFS(#REF!,Schedule[[#This Row],[ClassID]],#REF!,"&lt;&gt;X")</f>
        <v>#REF!</v>
      </c>
      <c r="J36" s="42"/>
    </row>
    <row r="37" spans="1:10" ht="15.75" x14ac:dyDescent="0.45">
      <c r="A37" s="24" t="str">
        <f t="shared" si="1"/>
        <v>C.6</v>
      </c>
      <c r="B37" s="22" t="s">
        <v>22</v>
      </c>
      <c r="C37" s="12" t="s">
        <v>76</v>
      </c>
      <c r="D37" s="15">
        <v>6</v>
      </c>
      <c r="E37" s="12" t="s">
        <v>15</v>
      </c>
      <c r="F37" s="14" t="s">
        <v>66</v>
      </c>
      <c r="G37" s="2" t="str">
        <f t="shared" ref="G37:G59" si="8">LEFT(B37,1)&amp;"."&amp;TEXT(D37,"00")&amp;"  "&amp;F37</f>
        <v>C.06  Paph Hybrid – ALL OTHERS</v>
      </c>
      <c r="H37" s="25" t="e">
        <f>VLOOKUP(Schedule[[#This Row],[Alliance]],#REF!,3,FALSE)</f>
        <v>#REF!</v>
      </c>
      <c r="I37" s="25" t="e">
        <f>COUNTIFS(#REF!,Schedule[[#This Row],[ClassID]],#REF!,"&lt;&gt;X")</f>
        <v>#REF!</v>
      </c>
      <c r="J37" s="42"/>
    </row>
    <row r="38" spans="1:10" ht="15.75" x14ac:dyDescent="0.45">
      <c r="A38" s="15" t="str">
        <f t="shared" ref="A38:A43" si="9">LEFT(B38,1)&amp;"."&amp;TEXT(D38,"0")</f>
        <v>C.7</v>
      </c>
      <c r="B38" s="22" t="s">
        <v>22</v>
      </c>
      <c r="C38" s="12" t="s">
        <v>76</v>
      </c>
      <c r="D38" s="15">
        <v>7</v>
      </c>
      <c r="E38" s="13" t="s">
        <v>15</v>
      </c>
      <c r="F38" s="14" t="s">
        <v>67</v>
      </c>
      <c r="G38" s="2" t="str">
        <f>LEFT(B38,1)&amp;"."&amp;TEXT(D38,"00")&amp;"  "&amp;F38</f>
        <v>C.07  Paphiopedilum/(Cypripediae) ALLIED GENERA, EXCLUDING Phragmipedium. Examples: Cypripedium, Mexipedium, Selenipedium</v>
      </c>
      <c r="H38" s="25" t="e">
        <f>VLOOKUP(Schedule[[#This Row],[Alliance]],#REF!,3,FALSE)</f>
        <v>#REF!</v>
      </c>
      <c r="I38" s="25" t="e">
        <f>COUNTIFS(#REF!,Schedule[[#This Row],[ClassID]],#REF!,"&lt;&gt;X")</f>
        <v>#REF!</v>
      </c>
      <c r="J38" s="25"/>
    </row>
    <row r="39" spans="1:10" ht="15.75" x14ac:dyDescent="0.45">
      <c r="A39" s="46" t="str">
        <f t="shared" si="9"/>
        <v>C.8</v>
      </c>
      <c r="B39" s="22" t="s">
        <v>22</v>
      </c>
      <c r="C39" s="12" t="s">
        <v>76</v>
      </c>
      <c r="D39" s="46">
        <v>8</v>
      </c>
      <c r="E39" s="13" t="s">
        <v>15</v>
      </c>
      <c r="F39" s="14" t="s">
        <v>68</v>
      </c>
      <c r="G39" s="2" t="str">
        <f>LEFT(B39,1)&amp;"."&amp;TEXT(D39,"00")&amp;"  "&amp;F39</f>
        <v xml:space="preserve">C.08  Paph HOME GROWER – WINDOWSILL ONLY </v>
      </c>
      <c r="H39" s="47" t="e">
        <f>VLOOKUP(Schedule[[#This Row],[Alliance]],#REF!,3,FALSE)</f>
        <v>#REF!</v>
      </c>
      <c r="I39" s="25" t="e">
        <f>COUNTIFS(#REF!,Schedule[[#This Row],[ClassID]],#REF!,"&lt;&gt;X")</f>
        <v>#REF!</v>
      </c>
      <c r="J39" s="47"/>
    </row>
    <row r="40" spans="1:10" ht="15.75" x14ac:dyDescent="0.45">
      <c r="A40" s="15" t="str">
        <f t="shared" si="9"/>
        <v>C.9</v>
      </c>
      <c r="B40" s="22" t="s">
        <v>22</v>
      </c>
      <c r="C40" s="12" t="s">
        <v>76</v>
      </c>
      <c r="D40" s="15">
        <v>9</v>
      </c>
      <c r="E40" s="13" t="s">
        <v>15</v>
      </c>
      <c r="F40" s="14" t="s">
        <v>112</v>
      </c>
      <c r="G40" s="2" t="str">
        <f>LEFT(B40,1)&amp;"."&amp;TEXT(D40,"00")&amp;"  "&amp;F40</f>
        <v>C.09  Paph HOME GROWER – UNDER LIGHTS</v>
      </c>
      <c r="H40" s="25" t="e">
        <f>VLOOKUP(Schedule[[#This Row],[Alliance]],#REF!,3,FALSE)</f>
        <v>#REF!</v>
      </c>
      <c r="I40" s="25" t="e">
        <f>COUNTIFS(#REF!,Schedule[[#This Row],[ClassID]],#REF!,"&lt;&gt;X")</f>
        <v>#REF!</v>
      </c>
      <c r="J40" s="25"/>
    </row>
    <row r="41" spans="1:10" ht="15.75" x14ac:dyDescent="0.45">
      <c r="A41" s="15" t="str">
        <f t="shared" si="9"/>
        <v>C.10</v>
      </c>
      <c r="B41" s="22" t="s">
        <v>22</v>
      </c>
      <c r="C41" s="12" t="s">
        <v>76</v>
      </c>
      <c r="D41" s="15">
        <v>10</v>
      </c>
      <c r="E41" s="13" t="s">
        <v>15</v>
      </c>
      <c r="F41" s="14" t="s">
        <v>172</v>
      </c>
      <c r="G41" s="2" t="str">
        <f>LEFT(B41,1)&amp;"."&amp;TEXT(D41,"00")&amp;"  "&amp;F41</f>
        <v xml:space="preserve">C.10  Paph MINIATURE/PIGMY – species or hybrids </v>
      </c>
      <c r="H41" s="25" t="e">
        <f>VLOOKUP(Schedule[[#This Row],[Alliance]],#REF!,3,FALSE)</f>
        <v>#REF!</v>
      </c>
      <c r="I41" s="25" t="e">
        <f>COUNTIFS(#REF!,Schedule[[#This Row],[ClassID]],#REF!,"&lt;&gt;X")</f>
        <v>#REF!</v>
      </c>
      <c r="J41" s="25"/>
    </row>
    <row r="42" spans="1:10" ht="15.75" x14ac:dyDescent="0.45">
      <c r="A42" s="15" t="str">
        <f t="shared" si="9"/>
        <v>C.11</v>
      </c>
      <c r="B42" s="22" t="s">
        <v>22</v>
      </c>
      <c r="C42" s="12" t="s">
        <v>76</v>
      </c>
      <c r="D42" s="15">
        <v>11</v>
      </c>
      <c r="E42" s="13" t="s">
        <v>47</v>
      </c>
      <c r="F42" s="48" t="s">
        <v>77</v>
      </c>
      <c r="G42" s="2" t="str">
        <f>LEFT(B42,1)&amp;"."&amp;TEXT(D42,"00")&amp;"  "&amp;F42</f>
        <v>C.11  ROSETTE: Best Paphiopedilum Classes C.1-C.7</v>
      </c>
      <c r="H42" s="25" t="e">
        <f>VLOOKUP(Schedule[[#This Row],[Alliance]],#REF!,3,FALSE)</f>
        <v>#REF!</v>
      </c>
      <c r="I42" s="25" t="e">
        <f>COUNTIFS(#REF!,Schedule[[#This Row],[ClassID]],#REF!,"&lt;&gt;X")</f>
        <v>#REF!</v>
      </c>
      <c r="J42" s="25"/>
    </row>
    <row r="43" spans="1:10" ht="15.75" x14ac:dyDescent="0.45">
      <c r="A43" s="15" t="str">
        <f t="shared" si="9"/>
        <v>C.12</v>
      </c>
      <c r="B43" s="22" t="s">
        <v>22</v>
      </c>
      <c r="C43" s="12" t="s">
        <v>78</v>
      </c>
      <c r="D43" s="15">
        <v>12</v>
      </c>
      <c r="E43" s="12" t="s">
        <v>15</v>
      </c>
      <c r="F43" s="39" t="s">
        <v>79</v>
      </c>
      <c r="G43" s="2" t="str">
        <f t="shared" si="8"/>
        <v xml:space="preserve">C.12  Phragmipedium SPECIES </v>
      </c>
      <c r="H43" s="25" t="e">
        <f>VLOOKUP(Schedule[[#This Row],[Alliance]],#REF!,3,FALSE)</f>
        <v>#REF!</v>
      </c>
      <c r="I43" s="25" t="e">
        <f>COUNTIFS(#REF!,Schedule[[#This Row],[ClassID]],#REF!,"&lt;&gt;X")</f>
        <v>#REF!</v>
      </c>
      <c r="J43" s="42"/>
    </row>
    <row r="44" spans="1:10" ht="15.75" x14ac:dyDescent="0.45">
      <c r="A44" s="24" t="str">
        <f t="shared" si="1"/>
        <v>C.13</v>
      </c>
      <c r="B44" s="22" t="s">
        <v>22</v>
      </c>
      <c r="C44" s="12" t="s">
        <v>78</v>
      </c>
      <c r="D44" s="15">
        <v>13</v>
      </c>
      <c r="E44" s="12" t="s">
        <v>15</v>
      </c>
      <c r="F44" s="39" t="s">
        <v>80</v>
      </c>
      <c r="G44" s="2" t="str">
        <f t="shared" si="8"/>
        <v>C.13  Phrag besseae or kovachii HYBRIDS – flower 3.5” or LESS across</v>
      </c>
      <c r="H44" s="25" t="e">
        <f>VLOOKUP(Schedule[[#This Row],[Alliance]],#REF!,3,FALSE)</f>
        <v>#REF!</v>
      </c>
      <c r="I44" s="25" t="e">
        <f>COUNTIFS(#REF!,Schedule[[#This Row],[ClassID]],#REF!,"&lt;&gt;X")</f>
        <v>#REF!</v>
      </c>
      <c r="J44" s="42"/>
    </row>
    <row r="45" spans="1:10" ht="15.75" x14ac:dyDescent="0.45">
      <c r="A45" s="41" t="str">
        <f>LEFT(B45,1)&amp;"."&amp;TEXT(D45,"0")</f>
        <v>C.14</v>
      </c>
      <c r="B45" s="22" t="s">
        <v>22</v>
      </c>
      <c r="C45" s="12" t="s">
        <v>78</v>
      </c>
      <c r="D45" s="15">
        <v>14</v>
      </c>
      <c r="E45" s="13" t="s">
        <v>15</v>
      </c>
      <c r="F45" s="39" t="s">
        <v>81</v>
      </c>
      <c r="G45" s="2" t="str">
        <f>LEFT(B45,1)&amp;"."&amp;TEXT(D45,"00")&amp;"  "&amp;F45</f>
        <v xml:space="preserve">C.14  Phrag besseae or kovachii HYBRIDS – flower more than 3.5” across </v>
      </c>
      <c r="H45" s="42" t="e">
        <f>VLOOKUP(Schedule[[#This Row],[Alliance]],#REF!,3,FALSE)</f>
        <v>#REF!</v>
      </c>
      <c r="I45" s="25" t="e">
        <f>COUNTIFS(#REF!,Schedule[[#This Row],[ClassID]],#REF!,"&lt;&gt;X")</f>
        <v>#REF!</v>
      </c>
      <c r="J45" s="42"/>
    </row>
    <row r="46" spans="1:10" ht="15.75" x14ac:dyDescent="0.45">
      <c r="A46" s="24" t="str">
        <f>LEFT(B46,1)&amp;"."&amp;TEXT(D46,"0")</f>
        <v>C.15</v>
      </c>
      <c r="B46" s="22" t="s">
        <v>22</v>
      </c>
      <c r="C46" s="12" t="s">
        <v>78</v>
      </c>
      <c r="D46" s="15">
        <v>15</v>
      </c>
      <c r="E46" s="13" t="s">
        <v>15</v>
      </c>
      <c r="F46" s="39" t="s">
        <v>82</v>
      </c>
      <c r="G46" s="2" t="str">
        <f t="shared" si="8"/>
        <v xml:space="preserve">C.15  Phrag HYBRID, all other (no besseae or kovachii ancestry) </v>
      </c>
      <c r="H46" s="25" t="e">
        <f>VLOOKUP(Schedule[[#This Row],[Alliance]],#REF!,3,FALSE)</f>
        <v>#REF!</v>
      </c>
      <c r="I46" s="25" t="e">
        <f>COUNTIFS(#REF!,Schedule[[#This Row],[ClassID]],#REF!,"&lt;&gt;X")</f>
        <v>#REF!</v>
      </c>
      <c r="J46" s="42"/>
    </row>
    <row r="47" spans="1:10" ht="15.75" x14ac:dyDescent="0.45">
      <c r="A47" s="24" t="str">
        <f>LEFT(B47,1)&amp;"."&amp;TEXT(D47,"0")</f>
        <v>C.16</v>
      </c>
      <c r="B47" s="22" t="s">
        <v>22</v>
      </c>
      <c r="C47" s="12" t="s">
        <v>78</v>
      </c>
      <c r="D47" s="15">
        <v>16</v>
      </c>
      <c r="E47" s="12" t="s">
        <v>15</v>
      </c>
      <c r="F47" s="39" t="s">
        <v>83</v>
      </c>
      <c r="G47" s="2" t="str">
        <f t="shared" si="8"/>
        <v xml:space="preserve">C.16  Phrag – HOME GROWER – WINDOWSILL ONLY </v>
      </c>
      <c r="H47" s="25" t="e">
        <f>VLOOKUP(Schedule[[#This Row],[Alliance]],#REF!,3,FALSE)</f>
        <v>#REF!</v>
      </c>
      <c r="I47" s="25" t="e">
        <f>COUNTIFS(#REF!,Schedule[[#This Row],[ClassID]],#REF!,"&lt;&gt;X")</f>
        <v>#REF!</v>
      </c>
      <c r="J47" s="42"/>
    </row>
    <row r="48" spans="1:10" ht="15.75" x14ac:dyDescent="0.45">
      <c r="A48" s="15" t="str">
        <f>LEFT(B48,1)&amp;"."&amp;TEXT(D48,"0")</f>
        <v>C.17</v>
      </c>
      <c r="B48" s="22" t="s">
        <v>22</v>
      </c>
      <c r="C48" s="12" t="s">
        <v>78</v>
      </c>
      <c r="D48" s="15">
        <v>17</v>
      </c>
      <c r="E48" s="13" t="s">
        <v>15</v>
      </c>
      <c r="F48" s="39" t="s">
        <v>173</v>
      </c>
      <c r="G48" s="2" t="str">
        <f>LEFT(B48,1)&amp;"."&amp;TEXT(D48,"00")&amp;"  "&amp;F48</f>
        <v>C.17  Phrag – HOME GROWER – UNDER LIGHTS</v>
      </c>
      <c r="H48" s="25" t="e">
        <f>VLOOKUP(Schedule[[#This Row],[Alliance]],#REF!,3,FALSE)</f>
        <v>#REF!</v>
      </c>
      <c r="I48" s="25" t="e">
        <f>COUNTIFS(#REF!,Schedule[[#This Row],[ClassID]],#REF!,"&lt;&gt;X")</f>
        <v>#REF!</v>
      </c>
      <c r="J48" s="25"/>
    </row>
    <row r="49" spans="1:10" ht="15.75" x14ac:dyDescent="0.45">
      <c r="A49" s="15" t="str">
        <f>LEFT(B49,1)&amp;"."&amp;TEXT(D49,"0")</f>
        <v>C.18</v>
      </c>
      <c r="B49" s="22" t="s">
        <v>22</v>
      </c>
      <c r="C49" s="12" t="s">
        <v>78</v>
      </c>
      <c r="D49" s="15">
        <v>18</v>
      </c>
      <c r="E49" s="13" t="s">
        <v>47</v>
      </c>
      <c r="F49" s="44" t="s">
        <v>84</v>
      </c>
      <c r="G49" s="2" t="str">
        <f>LEFT(B49,1)&amp;"."&amp;TEXT(D49,"00")&amp;"  "&amp;F49</f>
        <v>C.18  ROSETTE: Best Phragmipedium Classes C.12 thru C.15</v>
      </c>
      <c r="H49" s="25" t="e">
        <f>VLOOKUP(Schedule[[#This Row],[Alliance]],#REF!,3,FALSE)</f>
        <v>#REF!</v>
      </c>
      <c r="I49" s="25" t="e">
        <f>COUNTIFS(#REF!,Schedule[[#This Row],[ClassID]],#REF!,"&lt;&gt;X")</f>
        <v>#REF!</v>
      </c>
      <c r="J49" s="25"/>
    </row>
    <row r="50" spans="1:10" ht="15.75" x14ac:dyDescent="0.45">
      <c r="A50" s="24" t="str">
        <f t="shared" ref="A50:A54" si="10">LEFT(B50,1)&amp;"."&amp;TEXT(D50,"0")</f>
        <v>D.1</v>
      </c>
      <c r="B50" s="22" t="s">
        <v>23</v>
      </c>
      <c r="C50" s="12" t="s">
        <v>85</v>
      </c>
      <c r="D50" s="15">
        <v>1</v>
      </c>
      <c r="E50" s="13" t="s">
        <v>15</v>
      </c>
      <c r="F50" s="6" t="s">
        <v>186</v>
      </c>
      <c r="G50" s="2" t="str">
        <f t="shared" si="8"/>
        <v xml:space="preserve">D.01  Dendrobium SPECIES –  NOBILE types  </v>
      </c>
      <c r="H50" s="25" t="e">
        <f>VLOOKUP(Schedule[[#This Row],[Alliance]],#REF!,3,FALSE)</f>
        <v>#REF!</v>
      </c>
      <c r="I50" s="25" t="e">
        <f>COUNTIFS(#REF!,Schedule[[#This Row],[ClassID]],#REF!,"&lt;&gt;X")</f>
        <v>#REF!</v>
      </c>
      <c r="J50" s="42"/>
    </row>
    <row r="51" spans="1:10" ht="15.75" x14ac:dyDescent="0.45">
      <c r="A51" s="24" t="str">
        <f t="shared" si="10"/>
        <v>D.2</v>
      </c>
      <c r="B51" s="22" t="s">
        <v>23</v>
      </c>
      <c r="C51" s="12" t="s">
        <v>85</v>
      </c>
      <c r="D51" s="15">
        <v>2</v>
      </c>
      <c r="E51" s="12" t="s">
        <v>15</v>
      </c>
      <c r="F51" s="39" t="s">
        <v>191</v>
      </c>
      <c r="G51" s="2" t="str">
        <f t="shared" si="8"/>
        <v xml:space="preserve">D.02  Dendrobium SPECIES – PHAL/ANTELOPE Type </v>
      </c>
      <c r="H51" s="25" t="e">
        <f>VLOOKUP(Schedule[[#This Row],[Alliance]],#REF!,3,FALSE)</f>
        <v>#REF!</v>
      </c>
      <c r="I51" s="25" t="e">
        <f>COUNTIFS(#REF!,Schedule[[#This Row],[ClassID]],#REF!,"&lt;&gt;X")</f>
        <v>#REF!</v>
      </c>
      <c r="J51" s="42"/>
    </row>
    <row r="52" spans="1:10" ht="15.75" x14ac:dyDescent="0.45">
      <c r="A52" s="24" t="str">
        <f t="shared" si="10"/>
        <v>D.3</v>
      </c>
      <c r="B52" s="22" t="s">
        <v>23</v>
      </c>
      <c r="C52" s="12" t="s">
        <v>85</v>
      </c>
      <c r="D52" s="15">
        <v>3</v>
      </c>
      <c r="E52" s="12" t="s">
        <v>15</v>
      </c>
      <c r="F52" s="39" t="s">
        <v>192</v>
      </c>
      <c r="G52" s="2" t="str">
        <f t="shared" si="8"/>
        <v>D.03  Dendrobium SPECIES – NIGROHIRSUTE Type</v>
      </c>
      <c r="H52" s="25" t="e">
        <f>VLOOKUP(Schedule[[#This Row],[Alliance]],#REF!,3,FALSE)</f>
        <v>#REF!</v>
      </c>
      <c r="I52" s="25" t="e">
        <f>COUNTIFS(#REF!,Schedule[[#This Row],[ClassID]],#REF!,"&lt;&gt;X")</f>
        <v>#REF!</v>
      </c>
      <c r="J52" s="42"/>
    </row>
    <row r="53" spans="1:10" ht="15.75" x14ac:dyDescent="0.45">
      <c r="A53" s="24" t="str">
        <f t="shared" si="10"/>
        <v>D.4</v>
      </c>
      <c r="B53" s="22" t="s">
        <v>23</v>
      </c>
      <c r="C53" s="12" t="s">
        <v>85</v>
      </c>
      <c r="D53" s="15">
        <v>4</v>
      </c>
      <c r="E53" s="12" t="s">
        <v>15</v>
      </c>
      <c r="F53" s="39" t="s">
        <v>193</v>
      </c>
      <c r="G53" s="2" t="str">
        <f t="shared" si="8"/>
        <v xml:space="preserve">D.04  Dendrobium SPECIES – LATOURIA Types </v>
      </c>
      <c r="H53" s="25" t="e">
        <f>VLOOKUP(Schedule[[#This Row],[Alliance]],#REF!,3,FALSE)</f>
        <v>#REF!</v>
      </c>
      <c r="I53" s="25" t="e">
        <f>COUNTIFS(#REF!,Schedule[[#This Row],[ClassID]],#REF!,"&lt;&gt;X")</f>
        <v>#REF!</v>
      </c>
      <c r="J53" s="42"/>
    </row>
    <row r="54" spans="1:10" ht="15.75" x14ac:dyDescent="0.45">
      <c r="A54" s="24" t="str">
        <f t="shared" si="10"/>
        <v>D.5</v>
      </c>
      <c r="B54" s="22" t="s">
        <v>23</v>
      </c>
      <c r="C54" s="12" t="s">
        <v>85</v>
      </c>
      <c r="D54" s="15">
        <v>5</v>
      </c>
      <c r="E54" s="13" t="s">
        <v>15</v>
      </c>
      <c r="F54" s="39" t="s">
        <v>194</v>
      </c>
      <c r="G54" s="2" t="str">
        <f t="shared" si="8"/>
        <v xml:space="preserve">D.05  Dendrobium SPECIES – OTHER Types </v>
      </c>
      <c r="H54" s="25" t="e">
        <f>VLOOKUP(Schedule[[#This Row],[Alliance]],#REF!,3,FALSE)</f>
        <v>#REF!</v>
      </c>
      <c r="I54" s="25" t="e">
        <f>COUNTIFS(#REF!,Schedule[[#This Row],[ClassID]],#REF!,"&lt;&gt;X")</f>
        <v>#REF!</v>
      </c>
      <c r="J54" s="42"/>
    </row>
    <row r="55" spans="1:10" ht="15.75" x14ac:dyDescent="0.45">
      <c r="A55" s="24" t="str">
        <f t="shared" ref="A55:A58" si="11">LEFT(B55,1)&amp;"."&amp;TEXT(D55,"0")</f>
        <v>D.6</v>
      </c>
      <c r="B55" s="22" t="s">
        <v>23</v>
      </c>
      <c r="C55" s="12" t="s">
        <v>85</v>
      </c>
      <c r="D55" s="15">
        <v>6</v>
      </c>
      <c r="E55" s="13" t="s">
        <v>15</v>
      </c>
      <c r="F55" s="6" t="s">
        <v>187</v>
      </c>
      <c r="G55" s="2" t="str">
        <f t="shared" si="8"/>
        <v>D.06  Dendrobium Nobile-Type HYBRIDS</v>
      </c>
      <c r="H55" s="25" t="e">
        <f>VLOOKUP(Schedule[[#This Row],[Alliance]],#REF!,3,FALSE)</f>
        <v>#REF!</v>
      </c>
      <c r="I55" s="25" t="e">
        <f>COUNTIFS(#REF!,Schedule[[#This Row],[ClassID]],#REF!,"&lt;&gt;X")</f>
        <v>#REF!</v>
      </c>
      <c r="J55" s="42"/>
    </row>
    <row r="56" spans="1:10" ht="15.75" x14ac:dyDescent="0.45">
      <c r="A56" s="24" t="str">
        <f t="shared" si="11"/>
        <v>D.7</v>
      </c>
      <c r="B56" s="22" t="s">
        <v>23</v>
      </c>
      <c r="C56" s="12" t="s">
        <v>85</v>
      </c>
      <c r="D56" s="15">
        <v>7</v>
      </c>
      <c r="E56" s="12" t="s">
        <v>15</v>
      </c>
      <c r="F56" s="6" t="s">
        <v>86</v>
      </c>
      <c r="G56" s="2" t="str">
        <f t="shared" si="8"/>
        <v xml:space="preserve">D.07  Dendrobium Phal/Antelope Type HYBRIDS </v>
      </c>
      <c r="H56" s="25" t="e">
        <f>VLOOKUP(Schedule[[#This Row],[Alliance]],#REF!,3,FALSE)</f>
        <v>#REF!</v>
      </c>
      <c r="I56" s="25" t="e">
        <f>COUNTIFS(#REF!,Schedule[[#This Row],[ClassID]],#REF!,"&lt;&gt;X")</f>
        <v>#REF!</v>
      </c>
      <c r="J56" s="42"/>
    </row>
    <row r="57" spans="1:10" ht="15.75" x14ac:dyDescent="0.45">
      <c r="A57" s="24" t="str">
        <f t="shared" si="11"/>
        <v>D.8</v>
      </c>
      <c r="B57" s="22" t="s">
        <v>23</v>
      </c>
      <c r="C57" s="12" t="s">
        <v>85</v>
      </c>
      <c r="D57" s="15">
        <v>8</v>
      </c>
      <c r="E57" s="12" t="s">
        <v>15</v>
      </c>
      <c r="F57" s="6" t="s">
        <v>195</v>
      </c>
      <c r="G57" s="2" t="str">
        <f>LEFT(B57,1)&amp;"."&amp;TEXT(D57,"00")&amp;"  "&amp;F57</f>
        <v xml:space="preserve">D.08  Dendrobium Nigrohirsute Type HYBRIDS </v>
      </c>
      <c r="H57" s="25" t="e">
        <f>VLOOKUP(Schedule[[#This Row],[Alliance]],#REF!,3,FALSE)</f>
        <v>#REF!</v>
      </c>
      <c r="I57" s="25" t="e">
        <f>COUNTIFS(#REF!,Schedule[[#This Row],[ClassID]],#REF!,"&lt;&gt;X")</f>
        <v>#REF!</v>
      </c>
      <c r="J57" s="42"/>
    </row>
    <row r="58" spans="1:10" ht="15.75" x14ac:dyDescent="0.45">
      <c r="A58" s="24" t="str">
        <f t="shared" si="11"/>
        <v>D.9</v>
      </c>
      <c r="B58" s="22" t="s">
        <v>23</v>
      </c>
      <c r="C58" s="12" t="s">
        <v>85</v>
      </c>
      <c r="D58" s="15">
        <v>9</v>
      </c>
      <c r="E58" s="12" t="s">
        <v>15</v>
      </c>
      <c r="F58" s="6" t="s">
        <v>196</v>
      </c>
      <c r="G58" s="2" t="str">
        <f t="shared" si="8"/>
        <v xml:space="preserve">D.09  Dendrobium Latouria Type HYBRIDS </v>
      </c>
      <c r="H58" s="25" t="e">
        <f>VLOOKUP(Schedule[[#This Row],[Alliance]],#REF!,3,FALSE)</f>
        <v>#REF!</v>
      </c>
      <c r="I58" s="25" t="e">
        <f>COUNTIFS(#REF!,Schedule[[#This Row],[ClassID]],#REF!,"&lt;&gt;X")</f>
        <v>#REF!</v>
      </c>
      <c r="J58" s="42"/>
    </row>
    <row r="59" spans="1:10" ht="15.75" x14ac:dyDescent="0.45">
      <c r="A59" s="24" t="str">
        <f>LEFT(B59,1)&amp;"."&amp;TEXT(D59,"0")</f>
        <v>D.10</v>
      </c>
      <c r="B59" s="22" t="s">
        <v>23</v>
      </c>
      <c r="C59" s="12" t="s">
        <v>85</v>
      </c>
      <c r="D59" s="15">
        <v>10</v>
      </c>
      <c r="E59" s="12" t="s">
        <v>15</v>
      </c>
      <c r="F59" s="6" t="s">
        <v>188</v>
      </c>
      <c r="G59" s="2" t="str">
        <f t="shared" si="8"/>
        <v xml:space="preserve">D.10  Dendrobium – All Other –  HYBRIDS </v>
      </c>
      <c r="H59" s="25" t="e">
        <f>VLOOKUP(Schedule[[#This Row],[Alliance]],#REF!,3,FALSE)</f>
        <v>#REF!</v>
      </c>
      <c r="I59" s="25" t="e">
        <f>COUNTIFS(#REF!,Schedule[[#This Row],[ClassID]],#REF!,"&lt;&gt;X")</f>
        <v>#REF!</v>
      </c>
      <c r="J59" s="42"/>
    </row>
    <row r="60" spans="1:10" ht="15.75" x14ac:dyDescent="0.45">
      <c r="A60" s="15" t="str">
        <f>LEFT(B60,1)&amp;"."&amp;TEXT(D60,"0")</f>
        <v>D.11</v>
      </c>
      <c r="B60" s="22" t="s">
        <v>23</v>
      </c>
      <c r="C60" s="12" t="s">
        <v>85</v>
      </c>
      <c r="D60" s="15">
        <v>11</v>
      </c>
      <c r="E60" s="12" t="s">
        <v>15</v>
      </c>
      <c r="F60" s="6" t="s">
        <v>87</v>
      </c>
      <c r="G60" s="2" t="str">
        <f>LEFT(B60,1)&amp;"."&amp;TEXT(D60,"00")&amp;"  "&amp;F60</f>
        <v xml:space="preserve">D.11  Dendrobium ALLIED GENERA </v>
      </c>
      <c r="H60" s="25" t="e">
        <f>VLOOKUP(Schedule[[#This Row],[Alliance]],#REF!,3,FALSE)</f>
        <v>#REF!</v>
      </c>
      <c r="I60" s="25" t="e">
        <f>COUNTIFS(#REF!,Schedule[[#This Row],[ClassID]],#REF!,"&lt;&gt;X")</f>
        <v>#REF!</v>
      </c>
      <c r="J60" s="25"/>
    </row>
    <row r="61" spans="1:10" ht="15.75" x14ac:dyDescent="0.45">
      <c r="A61" s="15" t="str">
        <f>LEFT(B61,1)&amp;"."&amp;TEXT(D61,"0")</f>
        <v>D.12</v>
      </c>
      <c r="B61" s="22" t="s">
        <v>23</v>
      </c>
      <c r="C61" s="12" t="s">
        <v>85</v>
      </c>
      <c r="D61" s="15">
        <v>12</v>
      </c>
      <c r="E61" s="12" t="s">
        <v>15</v>
      </c>
      <c r="F61" s="6" t="s">
        <v>88</v>
      </c>
      <c r="G61" s="2" t="str">
        <f>LEFT(B61,1)&amp;"."&amp;TEXT(D61,"00")&amp;"  "&amp;F61</f>
        <v>D.12  Dendrobium MINIATURE species, hybrids, &amp; intergeneric hybrids</v>
      </c>
      <c r="H61" s="25" t="e">
        <f>VLOOKUP(Schedule[[#This Row],[Alliance]],#REF!,3,FALSE)</f>
        <v>#REF!</v>
      </c>
      <c r="I61" s="25" t="e">
        <f>COUNTIFS(#REF!,Schedule[[#This Row],[ClassID]],#REF!,"&lt;&gt;X")</f>
        <v>#REF!</v>
      </c>
      <c r="J61" s="25"/>
    </row>
    <row r="62" spans="1:10" ht="15.75" x14ac:dyDescent="0.45">
      <c r="A62" s="24" t="str">
        <f t="shared" ref="A62:A63" si="12">LEFT(B62,1)&amp;"."&amp;TEXT(D62,"0")</f>
        <v>D.13</v>
      </c>
      <c r="B62" s="22" t="s">
        <v>23</v>
      </c>
      <c r="C62" s="12" t="s">
        <v>85</v>
      </c>
      <c r="D62" s="24">
        <v>13</v>
      </c>
      <c r="E62" s="12" t="s">
        <v>15</v>
      </c>
      <c r="F62" s="6" t="s">
        <v>190</v>
      </c>
      <c r="G62" s="2" t="str">
        <f t="shared" ref="G62:G63" si="13">LEFT(B62,1)&amp;"."&amp;TEXT(D62,"00")&amp;"  "&amp;F62</f>
        <v>D.13  Dendrobium HOME GROWER – WINDOWSILL ONLY</v>
      </c>
      <c r="H62" s="25" t="e">
        <f>VLOOKUP(Schedule[[#This Row],[Alliance]],#REF!,3,FALSE)</f>
        <v>#REF!</v>
      </c>
      <c r="I62" s="25" t="e">
        <f>COUNTIFS(#REF!,Schedule[[#This Row],[ClassID]],#REF!,"&lt;&gt;X")</f>
        <v>#REF!</v>
      </c>
      <c r="J62" s="42"/>
    </row>
    <row r="63" spans="1:10" ht="15.75" x14ac:dyDescent="0.45">
      <c r="A63" s="24" t="str">
        <f t="shared" si="12"/>
        <v>D.14</v>
      </c>
      <c r="B63" s="22" t="s">
        <v>23</v>
      </c>
      <c r="C63" s="12" t="s">
        <v>85</v>
      </c>
      <c r="D63" s="24">
        <v>14</v>
      </c>
      <c r="E63" s="12" t="s">
        <v>15</v>
      </c>
      <c r="F63" s="6" t="s">
        <v>189</v>
      </c>
      <c r="G63" s="2" t="str">
        <f t="shared" si="13"/>
        <v xml:space="preserve">D.14  Dendrobium HOME GROWER –  UNDER LIGHTS </v>
      </c>
      <c r="H63" s="25" t="e">
        <f>VLOOKUP(Schedule[[#This Row],[Alliance]],#REF!,3,FALSE)</f>
        <v>#REF!</v>
      </c>
      <c r="I63" s="25" t="e">
        <f>COUNTIFS(#REF!,Schedule[[#This Row],[ClassID]],#REF!,"&lt;&gt;X")</f>
        <v>#REF!</v>
      </c>
      <c r="J63" s="42"/>
    </row>
    <row r="64" spans="1:10" ht="15.75" x14ac:dyDescent="0.5">
      <c r="A64" s="15" t="str">
        <f>LEFT(B64,1)&amp;"."&amp;TEXT(D64,"0")</f>
        <v>D.15</v>
      </c>
      <c r="B64" s="22" t="s">
        <v>23</v>
      </c>
      <c r="C64" s="12" t="s">
        <v>85</v>
      </c>
      <c r="D64" s="15">
        <v>15</v>
      </c>
      <c r="E64" s="13" t="s">
        <v>47</v>
      </c>
      <c r="F64" s="17" t="s">
        <v>221</v>
      </c>
      <c r="G64" s="2" t="str">
        <f>LEFT(B64,1)&amp;"."&amp;TEXT(D64,"00")&amp;"  "&amp;F64</f>
        <v>D.15  ROSETTE: Best Dendrobium Classes D.1 - D.11</v>
      </c>
      <c r="H64" s="25" t="e">
        <f>VLOOKUP(Schedule[[#This Row],[Alliance]],#REF!,3,FALSE)</f>
        <v>#REF!</v>
      </c>
      <c r="I64" s="25" t="e">
        <f>COUNTIFS(#REF!,Schedule[[#This Row],[ClassID]],#REF!,"&lt;&gt;X")</f>
        <v>#REF!</v>
      </c>
      <c r="J64" s="25"/>
    </row>
    <row r="65" spans="1:10" ht="15.75" x14ac:dyDescent="0.45">
      <c r="A65" s="24" t="str">
        <f t="shared" ref="A65:A68" si="14">LEFT(B65,1)&amp;"."&amp;TEXT(D65,"0")</f>
        <v>E.1</v>
      </c>
      <c r="B65" s="16" t="s">
        <v>50</v>
      </c>
      <c r="C65" s="13" t="s">
        <v>89</v>
      </c>
      <c r="D65" s="15">
        <v>1</v>
      </c>
      <c r="E65" s="13" t="s">
        <v>15</v>
      </c>
      <c r="F65" s="6" t="s">
        <v>177</v>
      </c>
      <c r="G65" s="2" t="str">
        <f t="shared" ref="G65:G70" si="15">LEFT(B65,1)&amp;"."&amp;TEXT(D65,"00")&amp;"  "&amp;F65</f>
        <v>E.01  Lycastinae – Lycaste species, hybrids and intergenerics</v>
      </c>
      <c r="H65" s="25" t="e">
        <f>VLOOKUP(Schedule[[#This Row],[Alliance]],#REF!,3,FALSE)</f>
        <v>#REF!</v>
      </c>
      <c r="I65" s="25" t="e">
        <f>COUNTIFS(#REF!,Schedule[[#This Row],[ClassID]],#REF!,"&lt;&gt;X")</f>
        <v>#REF!</v>
      </c>
      <c r="J65" s="42"/>
    </row>
    <row r="66" spans="1:10" ht="15.75" x14ac:dyDescent="0.45">
      <c r="A66" s="24" t="str">
        <f t="shared" si="14"/>
        <v>E.2</v>
      </c>
      <c r="B66" s="16" t="s">
        <v>50</v>
      </c>
      <c r="C66" s="13" t="s">
        <v>89</v>
      </c>
      <c r="D66" s="15">
        <v>2</v>
      </c>
      <c r="E66" s="13" t="s">
        <v>15</v>
      </c>
      <c r="F66" s="39" t="s">
        <v>178</v>
      </c>
      <c r="G66" s="2" t="str">
        <f t="shared" si="15"/>
        <v>E.02  Lycastinae – Maxillaria species, hybrids and intergenerics</v>
      </c>
      <c r="H66" s="25" t="e">
        <f>VLOOKUP(Schedule[[#This Row],[Alliance]],#REF!,3,FALSE)</f>
        <v>#REF!</v>
      </c>
      <c r="I66" s="25" t="e">
        <f>COUNTIFS(#REF!,Schedule[[#This Row],[ClassID]],#REF!,"&lt;&gt;X")</f>
        <v>#REF!</v>
      </c>
      <c r="J66" s="42"/>
    </row>
    <row r="67" spans="1:10" ht="15.75" x14ac:dyDescent="0.45">
      <c r="A67" s="24" t="str">
        <f t="shared" si="14"/>
        <v>E.3</v>
      </c>
      <c r="B67" s="16" t="s">
        <v>50</v>
      </c>
      <c r="C67" s="13" t="s">
        <v>89</v>
      </c>
      <c r="D67" s="15">
        <v>3</v>
      </c>
      <c r="E67" s="13" t="s">
        <v>15</v>
      </c>
      <c r="F67" s="39" t="s">
        <v>179</v>
      </c>
      <c r="G67" s="2" t="str">
        <f>LEFT(B67,1)&amp;"."&amp;TEXT(D67,"00")&amp;"  "&amp;F67</f>
        <v>E.03  Lycastinae – Zygopetalum &amp; Allied species, hybrids and intergenerics</v>
      </c>
      <c r="H67" s="25" t="e">
        <f>VLOOKUP(Schedule[[#This Row],[Alliance]],#REF!,3,FALSE)</f>
        <v>#REF!</v>
      </c>
      <c r="I67" s="25" t="e">
        <f>COUNTIFS(#REF!,Schedule[[#This Row],[ClassID]],#REF!,"&lt;&gt;X")</f>
        <v>#REF!</v>
      </c>
      <c r="J67" s="42"/>
    </row>
    <row r="68" spans="1:10" ht="15.75" x14ac:dyDescent="0.45">
      <c r="A68" s="24" t="str">
        <f t="shared" si="14"/>
        <v>E.4</v>
      </c>
      <c r="B68" s="16" t="s">
        <v>50</v>
      </c>
      <c r="C68" s="13" t="s">
        <v>89</v>
      </c>
      <c r="D68" s="15">
        <v>4</v>
      </c>
      <c r="E68" s="13" t="s">
        <v>15</v>
      </c>
      <c r="F68" s="39" t="s">
        <v>90</v>
      </c>
      <c r="G68" s="2" t="str">
        <f t="shared" si="15"/>
        <v>E.04  Lycastinae MINIATURE</v>
      </c>
      <c r="H68" s="25" t="e">
        <f>VLOOKUP(Schedule[[#This Row],[Alliance]],#REF!,3,FALSE)</f>
        <v>#REF!</v>
      </c>
      <c r="I68" s="25" t="e">
        <f>COUNTIFS(#REF!,Schedule[[#This Row],[ClassID]],#REF!,"&lt;&gt;X")</f>
        <v>#REF!</v>
      </c>
      <c r="J68" s="42"/>
    </row>
    <row r="69" spans="1:10" ht="15.75" x14ac:dyDescent="0.45">
      <c r="A69" s="24" t="str">
        <f t="shared" ref="A69:A70" si="16">LEFT(B69,1)&amp;"."&amp;TEXT(D69,"0")</f>
        <v>E.5</v>
      </c>
      <c r="B69" s="16" t="s">
        <v>50</v>
      </c>
      <c r="C69" s="13" t="s">
        <v>89</v>
      </c>
      <c r="D69" s="24">
        <v>5</v>
      </c>
      <c r="E69" s="12" t="s">
        <v>15</v>
      </c>
      <c r="F69" s="39" t="s">
        <v>180</v>
      </c>
      <c r="G69" s="2" t="str">
        <f t="shared" si="15"/>
        <v>E.05  Lycastinae HOME GROWER – WINDOWSILL ONLY</v>
      </c>
      <c r="H69" s="25" t="e">
        <f>VLOOKUP(Schedule[[#This Row],[Alliance]],#REF!,3,FALSE)</f>
        <v>#REF!</v>
      </c>
      <c r="I69" s="25" t="e">
        <f>COUNTIFS(#REF!,Schedule[[#This Row],[ClassID]],#REF!,"&lt;&gt;X")</f>
        <v>#REF!</v>
      </c>
      <c r="J69" s="42"/>
    </row>
    <row r="70" spans="1:10" ht="15.75" x14ac:dyDescent="0.45">
      <c r="A70" s="24" t="str">
        <f t="shared" si="16"/>
        <v>E.6</v>
      </c>
      <c r="B70" s="16" t="s">
        <v>50</v>
      </c>
      <c r="C70" s="13" t="s">
        <v>89</v>
      </c>
      <c r="D70" s="24">
        <v>6</v>
      </c>
      <c r="E70" s="12" t="s">
        <v>15</v>
      </c>
      <c r="F70" s="39" t="s">
        <v>181</v>
      </c>
      <c r="G70" s="2" t="str">
        <f t="shared" si="15"/>
        <v>E.06  Lycastinae HOME GROWER – UNDER LIGHTS</v>
      </c>
      <c r="H70" s="25" t="e">
        <f>VLOOKUP(Schedule[[#This Row],[Alliance]],#REF!,3,FALSE)</f>
        <v>#REF!</v>
      </c>
      <c r="I70" s="25" t="e">
        <f>COUNTIFS(#REF!,Schedule[[#This Row],[ClassID]],#REF!,"&lt;&gt;X")</f>
        <v>#REF!</v>
      </c>
      <c r="J70" s="42"/>
    </row>
    <row r="71" spans="1:10" ht="15.75" x14ac:dyDescent="0.45">
      <c r="A71" s="41" t="str">
        <f>LEFT(B71,1)&amp;"."&amp;TEXT(D71,"0")</f>
        <v>E.7</v>
      </c>
      <c r="B71" s="16" t="s">
        <v>50</v>
      </c>
      <c r="C71" s="13" t="s">
        <v>89</v>
      </c>
      <c r="D71" s="41">
        <v>7</v>
      </c>
      <c r="E71" s="13" t="s">
        <v>47</v>
      </c>
      <c r="F71" s="44" t="s">
        <v>91</v>
      </c>
      <c r="G71" s="2" t="str">
        <f>LEFT(B71,1)&amp;"."&amp;TEXT(D71,"00")&amp;"  "&amp;F71</f>
        <v>E.07  ROSETTE: Best Lycastinae Classes E.1-E.3</v>
      </c>
      <c r="H71" s="42" t="e">
        <f>VLOOKUP(Schedule[[#This Row],[Alliance]],#REF!,3,FALSE)</f>
        <v>#REF!</v>
      </c>
      <c r="I71" s="25" t="e">
        <f>COUNTIFS(#REF!,Schedule[[#This Row],[ClassID]],#REF!,"&lt;&gt;X")</f>
        <v>#REF!</v>
      </c>
      <c r="J71" s="42"/>
    </row>
    <row r="72" spans="1:10" ht="15.75" x14ac:dyDescent="0.45">
      <c r="A72" s="24" t="str">
        <f t="shared" ref="A72:A83" si="17">LEFT(B72,1)&amp;"."&amp;TEXT(D72,"0")</f>
        <v>F.1</v>
      </c>
      <c r="B72" s="22" t="s">
        <v>24</v>
      </c>
      <c r="C72" s="12" t="s">
        <v>25</v>
      </c>
      <c r="D72" s="15">
        <v>1</v>
      </c>
      <c r="E72" s="12" t="s">
        <v>15</v>
      </c>
      <c r="F72" s="39" t="s">
        <v>92</v>
      </c>
      <c r="G72" s="2" t="str">
        <f t="shared" ref="G72:G76" si="18">LEFT(B72,1)&amp;"."&amp;TEXT(D72,"00")&amp;"  "&amp;F72</f>
        <v>F.01  Brassia Species &amp; Hybrids NO INTERGENERICS</v>
      </c>
      <c r="H72" s="25" t="e">
        <f>VLOOKUP(Schedule[[#This Row],[Alliance]],#REF!,3,FALSE)</f>
        <v>#REF!</v>
      </c>
      <c r="I72" s="25" t="e">
        <f>COUNTIFS(#REF!,Schedule[[#This Row],[ClassID]],#REF!,"&lt;&gt;X")</f>
        <v>#REF!</v>
      </c>
      <c r="J72" s="42"/>
    </row>
    <row r="73" spans="1:10" ht="15.75" x14ac:dyDescent="0.45">
      <c r="A73" s="24" t="str">
        <f t="shared" si="17"/>
        <v>F.2</v>
      </c>
      <c r="B73" s="22" t="s">
        <v>24</v>
      </c>
      <c r="C73" s="12" t="s">
        <v>25</v>
      </c>
      <c r="D73" s="15">
        <v>2</v>
      </c>
      <c r="E73" s="12" t="s">
        <v>15</v>
      </c>
      <c r="F73" s="39" t="s">
        <v>93</v>
      </c>
      <c r="G73" s="2" t="str">
        <f t="shared" si="18"/>
        <v>F.02  Miltonia/Miltoniopsis Species &amp; Hybrids NO INTERGENERICS</v>
      </c>
      <c r="H73" s="25" t="e">
        <f>VLOOKUP(Schedule[[#This Row],[Alliance]],#REF!,3,FALSE)</f>
        <v>#REF!</v>
      </c>
      <c r="I73" s="25" t="e">
        <f>COUNTIFS(#REF!,Schedule[[#This Row],[ClassID]],#REF!,"&lt;&gt;X")</f>
        <v>#REF!</v>
      </c>
      <c r="J73" s="42"/>
    </row>
    <row r="74" spans="1:10" ht="15.75" x14ac:dyDescent="0.45">
      <c r="A74" s="24" t="str">
        <f t="shared" si="17"/>
        <v>F.3</v>
      </c>
      <c r="B74" s="22" t="s">
        <v>24</v>
      </c>
      <c r="C74" s="12" t="s">
        <v>25</v>
      </c>
      <c r="D74" s="15">
        <v>3</v>
      </c>
      <c r="E74" s="12" t="s">
        <v>15</v>
      </c>
      <c r="F74" s="6" t="s">
        <v>182</v>
      </c>
      <c r="G74" s="2" t="str">
        <f t="shared" si="18"/>
        <v xml:space="preserve">F.03  Oncidium/Odontoglossum Species – NO EQUITANTS, NO PSYCHOPSIS </v>
      </c>
      <c r="H74" s="25" t="e">
        <f>VLOOKUP(Schedule[[#This Row],[Alliance]],#REF!,3,FALSE)</f>
        <v>#REF!</v>
      </c>
      <c r="I74" s="25" t="e">
        <f>COUNTIFS(#REF!,Schedule[[#This Row],[ClassID]],#REF!,"&lt;&gt;X")</f>
        <v>#REF!</v>
      </c>
      <c r="J74" s="42"/>
    </row>
    <row r="75" spans="1:10" ht="15.75" x14ac:dyDescent="0.45">
      <c r="A75" s="24" t="str">
        <f t="shared" si="17"/>
        <v>F.4</v>
      </c>
      <c r="B75" s="22" t="s">
        <v>24</v>
      </c>
      <c r="C75" s="12" t="s">
        <v>25</v>
      </c>
      <c r="D75" s="15">
        <v>4</v>
      </c>
      <c r="E75" s="12" t="s">
        <v>15</v>
      </c>
      <c r="F75" s="6" t="s">
        <v>94</v>
      </c>
      <c r="G75" s="2" t="str">
        <f t="shared" si="18"/>
        <v xml:space="preserve">F.04  Oncidium/Odontoglossum Single Genus Hybrids –NO INTERGENERICS, NO EQUITANTS, NO PSYCHOPSIS </v>
      </c>
      <c r="H75" s="25" t="e">
        <f>VLOOKUP(Schedule[[#This Row],[Alliance]],#REF!,3,FALSE)</f>
        <v>#REF!</v>
      </c>
      <c r="I75" s="25" t="e">
        <f>COUNTIFS(#REF!,Schedule[[#This Row],[ClassID]],#REF!,"&lt;&gt;X")</f>
        <v>#REF!</v>
      </c>
      <c r="J75" s="42"/>
    </row>
    <row r="76" spans="1:10" ht="15.75" x14ac:dyDescent="0.45">
      <c r="A76" s="24" t="str">
        <f t="shared" si="17"/>
        <v>F.5</v>
      </c>
      <c r="B76" s="22" t="s">
        <v>24</v>
      </c>
      <c r="C76" s="12" t="s">
        <v>25</v>
      </c>
      <c r="D76" s="15">
        <v>5</v>
      </c>
      <c r="E76" s="12" t="s">
        <v>15</v>
      </c>
      <c r="F76" s="6" t="s">
        <v>197</v>
      </c>
      <c r="G76" s="2" t="str">
        <f t="shared" si="18"/>
        <v>F.05  Oncidium Alliance – INTERGENERICS – WHITE</v>
      </c>
      <c r="H76" s="25" t="e">
        <f>VLOOKUP(Schedule[[#This Row],[Alliance]],#REF!,3,FALSE)</f>
        <v>#REF!</v>
      </c>
      <c r="I76" s="25" t="e">
        <f>COUNTIFS(#REF!,Schedule[[#This Row],[ClassID]],#REF!,"&lt;&gt;X")</f>
        <v>#REF!</v>
      </c>
      <c r="J76" s="42"/>
    </row>
    <row r="77" spans="1:10" ht="15.75" x14ac:dyDescent="0.45">
      <c r="A77" s="41" t="str">
        <f t="shared" ref="A77:A82" si="19">LEFT(B77,1)&amp;"."&amp;TEXT(D77,"0")</f>
        <v>F.6</v>
      </c>
      <c r="B77" s="16" t="s">
        <v>24</v>
      </c>
      <c r="C77" s="12" t="s">
        <v>25</v>
      </c>
      <c r="D77" s="41">
        <v>6</v>
      </c>
      <c r="E77" s="13" t="s">
        <v>15</v>
      </c>
      <c r="F77" s="51" t="s">
        <v>183</v>
      </c>
      <c r="G77" s="2" t="str">
        <f t="shared" ref="G77:G83" si="20">LEFT(B77,1)&amp;"."&amp;TEXT(D77,"00")&amp;"  "&amp;F77</f>
        <v>F.06  Oncidium Alliance – INTERGENERICS – YELLOW/GREEN</v>
      </c>
      <c r="H77" s="42" t="e">
        <f>VLOOKUP(Schedule[[#This Row],[Alliance]],#REF!,3,FALSE)</f>
        <v>#REF!</v>
      </c>
      <c r="I77" s="25" t="e">
        <f>COUNTIFS(#REF!,Schedule[[#This Row],[ClassID]],#REF!,"&lt;&gt;X")</f>
        <v>#REF!</v>
      </c>
      <c r="J77" s="42"/>
    </row>
    <row r="78" spans="1:10" ht="15.75" x14ac:dyDescent="0.45">
      <c r="A78" s="41" t="str">
        <f t="shared" si="19"/>
        <v>F.7</v>
      </c>
      <c r="B78" s="16" t="s">
        <v>24</v>
      </c>
      <c r="C78" s="12" t="s">
        <v>25</v>
      </c>
      <c r="D78" s="41">
        <v>7</v>
      </c>
      <c r="E78" s="13" t="s">
        <v>15</v>
      </c>
      <c r="F78" s="51" t="s">
        <v>184</v>
      </c>
      <c r="G78" s="2" t="str">
        <f t="shared" si="20"/>
        <v xml:space="preserve">F.07  Oncidium Alliance – INTERGENERICS – RED/BRONZE </v>
      </c>
      <c r="H78" s="42" t="e">
        <f>VLOOKUP(Schedule[[#This Row],[Alliance]],#REF!,3,FALSE)</f>
        <v>#REF!</v>
      </c>
      <c r="I78" s="25" t="e">
        <f>COUNTIFS(#REF!,Schedule[[#This Row],[ClassID]],#REF!,"&lt;&gt;X")</f>
        <v>#REF!</v>
      </c>
      <c r="J78" s="42"/>
    </row>
    <row r="79" spans="1:10" ht="15.75" x14ac:dyDescent="0.45">
      <c r="A79" s="41" t="str">
        <f t="shared" si="19"/>
        <v>F.8</v>
      </c>
      <c r="B79" s="16" t="s">
        <v>24</v>
      </c>
      <c r="C79" s="12" t="s">
        <v>25</v>
      </c>
      <c r="D79" s="41">
        <v>8</v>
      </c>
      <c r="E79" s="13" t="s">
        <v>15</v>
      </c>
      <c r="F79" s="51" t="s">
        <v>185</v>
      </c>
      <c r="G79" s="2" t="str">
        <f t="shared" si="20"/>
        <v>F.08  Oncidium Alliance – INTERGENERICS – ALL OTHER COLORS</v>
      </c>
      <c r="H79" s="42" t="e">
        <f>VLOOKUP(Schedule[[#This Row],[Alliance]],#REF!,3,FALSE)</f>
        <v>#REF!</v>
      </c>
      <c r="I79" s="25" t="e">
        <f>COUNTIFS(#REF!,Schedule[[#This Row],[ClassID]],#REF!,"&lt;&gt;X")</f>
        <v>#REF!</v>
      </c>
      <c r="J79" s="42"/>
    </row>
    <row r="80" spans="1:10" ht="15.75" x14ac:dyDescent="0.45">
      <c r="A80" s="15" t="str">
        <f t="shared" si="19"/>
        <v>F.9</v>
      </c>
      <c r="B80" s="16" t="s">
        <v>24</v>
      </c>
      <c r="C80" s="12" t="s">
        <v>25</v>
      </c>
      <c r="D80" s="15">
        <v>9</v>
      </c>
      <c r="E80" s="13" t="s">
        <v>15</v>
      </c>
      <c r="F80" s="5" t="s">
        <v>96</v>
      </c>
      <c r="G80" s="2" t="str">
        <f t="shared" si="20"/>
        <v xml:space="preserve">F.09  Psychopsis Species &amp; Hybrids </v>
      </c>
      <c r="H80" s="25" t="e">
        <f>VLOOKUP(Schedule[[#This Row],[Alliance]],#REF!,3,FALSE)</f>
        <v>#REF!</v>
      </c>
      <c r="I80" s="25" t="e">
        <f>COUNTIFS(#REF!,Schedule[[#This Row],[ClassID]],#REF!,"&lt;&gt;X")</f>
        <v>#REF!</v>
      </c>
      <c r="J80" s="25"/>
    </row>
    <row r="81" spans="1:10" ht="15.75" x14ac:dyDescent="0.45">
      <c r="A81" s="15" t="str">
        <f t="shared" si="19"/>
        <v>F.10</v>
      </c>
      <c r="B81" s="16" t="s">
        <v>24</v>
      </c>
      <c r="C81" s="12" t="s">
        <v>25</v>
      </c>
      <c r="D81" s="15">
        <v>10</v>
      </c>
      <c r="E81" s="13" t="s">
        <v>15</v>
      </c>
      <c r="F81" s="6" t="s">
        <v>95</v>
      </c>
      <c r="G81" s="2" t="str">
        <f t="shared" si="20"/>
        <v xml:space="preserve">F.10  Oncidium EQUITANT Species &amp; Hybrids </v>
      </c>
      <c r="H81" s="25" t="e">
        <f>VLOOKUP(Schedule[[#This Row],[Alliance]],#REF!,3,FALSE)</f>
        <v>#REF!</v>
      </c>
      <c r="I81" s="25" t="e">
        <f>COUNTIFS(#REF!,Schedule[[#This Row],[ClassID]],#REF!,"&lt;&gt;X")</f>
        <v>#REF!</v>
      </c>
      <c r="J81" s="25"/>
    </row>
    <row r="82" spans="1:10" ht="15.75" x14ac:dyDescent="0.45">
      <c r="A82" s="41" t="str">
        <f t="shared" si="19"/>
        <v>F.11</v>
      </c>
      <c r="B82" s="16" t="s">
        <v>24</v>
      </c>
      <c r="C82" s="12" t="s">
        <v>25</v>
      </c>
      <c r="D82" s="41">
        <v>11</v>
      </c>
      <c r="E82" s="13" t="s">
        <v>15</v>
      </c>
      <c r="F82" s="6" t="s">
        <v>97</v>
      </c>
      <c r="G82" s="2" t="str">
        <f t="shared" si="20"/>
        <v xml:space="preserve">F.11  Oncidium ALLIED GENERA OTHER Species, Hybrids, and Intergenerics not listed above </v>
      </c>
      <c r="H82" s="42" t="e">
        <f>VLOOKUP(Schedule[[#This Row],[Alliance]],#REF!,3,FALSE)</f>
        <v>#REF!</v>
      </c>
      <c r="I82" s="25" t="e">
        <f>COUNTIFS(#REF!,Schedule[[#This Row],[ClassID]],#REF!,"&lt;&gt;X")</f>
        <v>#REF!</v>
      </c>
      <c r="J82" s="42"/>
    </row>
    <row r="83" spans="1:10" ht="15.75" x14ac:dyDescent="0.45">
      <c r="A83" s="24" t="str">
        <f t="shared" si="17"/>
        <v>F.12</v>
      </c>
      <c r="B83" s="22" t="s">
        <v>24</v>
      </c>
      <c r="C83" s="12" t="s">
        <v>25</v>
      </c>
      <c r="D83" s="15">
        <v>12</v>
      </c>
      <c r="E83" s="13" t="s">
        <v>15</v>
      </c>
      <c r="F83" s="6" t="s">
        <v>98</v>
      </c>
      <c r="G83" s="2" t="str">
        <f t="shared" si="20"/>
        <v xml:space="preserve">F.12  Oncidium MINIATURE </v>
      </c>
      <c r="H83" s="25" t="e">
        <f>VLOOKUP(Schedule[[#This Row],[Alliance]],#REF!,3,FALSE)</f>
        <v>#REF!</v>
      </c>
      <c r="I83" s="25" t="e">
        <f>COUNTIFS(#REF!,Schedule[[#This Row],[ClassID]],#REF!,"&lt;&gt;X")</f>
        <v>#REF!</v>
      </c>
      <c r="J83" s="42"/>
    </row>
    <row r="84" spans="1:10" ht="15.75" x14ac:dyDescent="0.45">
      <c r="A84" s="24" t="str">
        <f t="shared" ref="A84:A85" si="21">LEFT(B84,1)&amp;"."&amp;TEXT(D84,"0")</f>
        <v>F.13</v>
      </c>
      <c r="B84" s="22" t="s">
        <v>24</v>
      </c>
      <c r="C84" s="12" t="s">
        <v>25</v>
      </c>
      <c r="D84" s="24">
        <v>13</v>
      </c>
      <c r="E84" s="12" t="s">
        <v>15</v>
      </c>
      <c r="F84" s="6" t="s">
        <v>99</v>
      </c>
      <c r="G84" s="2" t="str">
        <f t="shared" ref="G84:G85" si="22">LEFT(B84,1)&amp;"."&amp;TEXT(D84,"00")&amp;"  "&amp;F84</f>
        <v>F.13  Oncidium HOME GROWER – WINDOWSILL ONLY</v>
      </c>
      <c r="H84" s="25" t="e">
        <f>VLOOKUP(Schedule[[#This Row],[Alliance]],#REF!,3,FALSE)</f>
        <v>#REF!</v>
      </c>
      <c r="I84" s="25" t="e">
        <f>COUNTIFS(#REF!,Schedule[[#This Row],[ClassID]],#REF!,"&lt;&gt;X")</f>
        <v>#REF!</v>
      </c>
      <c r="J84" s="42"/>
    </row>
    <row r="85" spans="1:10" ht="15.75" x14ac:dyDescent="0.45">
      <c r="A85" s="24" t="str">
        <f t="shared" si="21"/>
        <v>F.14</v>
      </c>
      <c r="B85" s="22" t="s">
        <v>24</v>
      </c>
      <c r="C85" s="12" t="s">
        <v>25</v>
      </c>
      <c r="D85" s="24">
        <v>14</v>
      </c>
      <c r="E85" s="12" t="s">
        <v>15</v>
      </c>
      <c r="F85" s="6" t="s">
        <v>113</v>
      </c>
      <c r="G85" s="2" t="str">
        <f t="shared" si="22"/>
        <v>F.14  Oncidium HOME GROWER – UNDER LIGHTS</v>
      </c>
      <c r="H85" s="25" t="e">
        <f>VLOOKUP(Schedule[[#This Row],[Alliance]],#REF!,3,FALSE)</f>
        <v>#REF!</v>
      </c>
      <c r="I85" s="25" t="e">
        <f>COUNTIFS(#REF!,Schedule[[#This Row],[ClassID]],#REF!,"&lt;&gt;X")</f>
        <v>#REF!</v>
      </c>
      <c r="J85" s="42"/>
    </row>
    <row r="86" spans="1:10" ht="15.75" x14ac:dyDescent="0.45">
      <c r="A86" s="15" t="str">
        <f>LEFT(B86,1)&amp;"."&amp;TEXT(D86,"0")</f>
        <v>F.15</v>
      </c>
      <c r="B86" s="22" t="s">
        <v>24</v>
      </c>
      <c r="C86" s="12" t="s">
        <v>25</v>
      </c>
      <c r="D86" s="15">
        <v>15</v>
      </c>
      <c r="E86" s="13" t="s">
        <v>47</v>
      </c>
      <c r="F86" s="52" t="s">
        <v>100</v>
      </c>
      <c r="G86" s="2" t="str">
        <f>LEFT(B86,1)&amp;"."&amp;TEXT(D86,"00")&amp;"  "&amp;F86</f>
        <v>F.15  ROSETTE: Best in Oncidium Alliance Classes F.1-F.11 Inclusive</v>
      </c>
      <c r="H86" s="25" t="e">
        <f>VLOOKUP(Schedule[[#This Row],[Alliance]],#REF!,3,FALSE)</f>
        <v>#REF!</v>
      </c>
      <c r="I86" s="25" t="e">
        <f>COUNTIFS(#REF!,Schedule[[#This Row],[ClassID]],#REF!,"&lt;&gt;X")</f>
        <v>#REF!</v>
      </c>
      <c r="J86" s="25"/>
    </row>
    <row r="87" spans="1:10" ht="15.75" x14ac:dyDescent="0.45">
      <c r="A87" s="24" t="str">
        <f t="shared" ref="A87:A93" si="23">LEFT(B87,1)&amp;"."&amp;TEXT(D87,"0")</f>
        <v>G.1</v>
      </c>
      <c r="B87" s="22" t="s">
        <v>26</v>
      </c>
      <c r="C87" s="12" t="s">
        <v>101</v>
      </c>
      <c r="D87" s="15">
        <v>1</v>
      </c>
      <c r="E87" s="12" t="s">
        <v>15</v>
      </c>
      <c r="F87" s="6" t="s">
        <v>102</v>
      </c>
      <c r="G87" s="2" t="str">
        <f t="shared" ref="G87:G93" si="24">LEFT(B87,1)&amp;"."&amp;TEXT(D87,"00")&amp;"  "&amp;F87</f>
        <v xml:space="preserve">G.01  Phalaenopsis SPECIES ANY COLOR – ANY SIZE </v>
      </c>
      <c r="H87" s="25" t="e">
        <f>VLOOKUP(Schedule[[#This Row],[Alliance]],#REF!,3,FALSE)</f>
        <v>#REF!</v>
      </c>
      <c r="I87" s="25" t="e">
        <f>COUNTIFS(#REF!,Schedule[[#This Row],[ClassID]],#REF!,"&lt;&gt;X")</f>
        <v>#REF!</v>
      </c>
      <c r="J87" s="42"/>
    </row>
    <row r="88" spans="1:10" ht="15.75" x14ac:dyDescent="0.45">
      <c r="A88" s="24" t="str">
        <f t="shared" si="23"/>
        <v>G.2</v>
      </c>
      <c r="B88" s="22" t="s">
        <v>26</v>
      </c>
      <c r="C88" s="12" t="s">
        <v>101</v>
      </c>
      <c r="D88" s="15">
        <v>2</v>
      </c>
      <c r="E88" s="12" t="s">
        <v>15</v>
      </c>
      <c r="F88" s="39" t="s">
        <v>103</v>
      </c>
      <c r="G88" s="2" t="str">
        <f t="shared" si="24"/>
        <v xml:space="preserve">G.02  Phal Hybrids WHITE – Standard – with or without markings </v>
      </c>
      <c r="H88" s="25" t="e">
        <f>VLOOKUP(Schedule[[#This Row],[Alliance]],#REF!,3,FALSE)</f>
        <v>#REF!</v>
      </c>
      <c r="I88" s="25" t="e">
        <f>COUNTIFS(#REF!,Schedule[[#This Row],[ClassID]],#REF!,"&lt;&gt;X")</f>
        <v>#REF!</v>
      </c>
      <c r="J88" s="42"/>
    </row>
    <row r="89" spans="1:10" ht="15.75" x14ac:dyDescent="0.45">
      <c r="A89" s="24" t="str">
        <f t="shared" si="23"/>
        <v>G.3</v>
      </c>
      <c r="B89" s="22" t="s">
        <v>26</v>
      </c>
      <c r="C89" s="12" t="s">
        <v>101</v>
      </c>
      <c r="D89" s="15">
        <v>3</v>
      </c>
      <c r="E89" s="12" t="s">
        <v>15</v>
      </c>
      <c r="F89" s="39" t="s">
        <v>104</v>
      </c>
      <c r="G89" s="2" t="str">
        <f t="shared" si="24"/>
        <v xml:space="preserve">G.03  Phal Hybrids – PINK – Standard – with or without markings </v>
      </c>
      <c r="H89" s="25" t="e">
        <f>VLOOKUP(Schedule[[#This Row],[Alliance]],#REF!,3,FALSE)</f>
        <v>#REF!</v>
      </c>
      <c r="I89" s="25" t="e">
        <f>COUNTIFS(#REF!,Schedule[[#This Row],[ClassID]],#REF!,"&lt;&gt;X")</f>
        <v>#REF!</v>
      </c>
      <c r="J89" s="42"/>
    </row>
    <row r="90" spans="1:10" ht="15.75" x14ac:dyDescent="0.45">
      <c r="A90" s="24" t="str">
        <f t="shared" si="23"/>
        <v>G.4</v>
      </c>
      <c r="B90" s="22" t="s">
        <v>26</v>
      </c>
      <c r="C90" s="12" t="s">
        <v>101</v>
      </c>
      <c r="D90" s="15">
        <v>4</v>
      </c>
      <c r="E90" s="12" t="s">
        <v>15</v>
      </c>
      <c r="F90" s="39" t="s">
        <v>105</v>
      </c>
      <c r="G90" s="2" t="str">
        <f t="shared" si="24"/>
        <v xml:space="preserve">G.04  Phal – Hybrids - YELLOW or GREEN – Standard – with or without markings </v>
      </c>
      <c r="H90" s="25" t="e">
        <f>VLOOKUP(Schedule[[#This Row],[Alliance]],#REF!,3,FALSE)</f>
        <v>#REF!</v>
      </c>
      <c r="I90" s="25" t="e">
        <f>COUNTIFS(#REF!,Schedule[[#This Row],[ClassID]],#REF!,"&lt;&gt;X")</f>
        <v>#REF!</v>
      </c>
      <c r="J90" s="42"/>
    </row>
    <row r="91" spans="1:10" ht="15.75" x14ac:dyDescent="0.45">
      <c r="A91" s="24" t="str">
        <f t="shared" si="23"/>
        <v>G.5</v>
      </c>
      <c r="B91" s="22" t="s">
        <v>26</v>
      </c>
      <c r="C91" s="12" t="s">
        <v>101</v>
      </c>
      <c r="D91" s="15">
        <v>5</v>
      </c>
      <c r="E91" s="12" t="s">
        <v>15</v>
      </c>
      <c r="F91" s="39" t="s">
        <v>198</v>
      </c>
      <c r="G91" s="2" t="str">
        <f t="shared" si="24"/>
        <v xml:space="preserve">G.05  Phal Hybrid – RED/VIOLET/PURPLE – Standard – with or without markings </v>
      </c>
      <c r="H91" s="25" t="e">
        <f>VLOOKUP(Schedule[[#This Row],[Alliance]],#REF!,3,FALSE)</f>
        <v>#REF!</v>
      </c>
      <c r="I91" s="25" t="e">
        <f>COUNTIFS(#REF!,Schedule[[#This Row],[ClassID]],#REF!,"&lt;&gt;X")</f>
        <v>#REF!</v>
      </c>
      <c r="J91" s="42"/>
    </row>
    <row r="92" spans="1:10" ht="15.75" x14ac:dyDescent="0.45">
      <c r="A92" s="24" t="str">
        <f t="shared" si="23"/>
        <v>G.6</v>
      </c>
      <c r="B92" s="22" t="s">
        <v>26</v>
      </c>
      <c r="C92" s="12" t="s">
        <v>101</v>
      </c>
      <c r="D92" s="15">
        <v>6</v>
      </c>
      <c r="E92" s="12" t="s">
        <v>15</v>
      </c>
      <c r="F92" s="39" t="s">
        <v>199</v>
      </c>
      <c r="G92" s="2" t="str">
        <f t="shared" si="24"/>
        <v xml:space="preserve">G.06  Phal Hybrid – ART-SHADE, DESERT, SUNSET – Standard – with or without markings </v>
      </c>
      <c r="H92" s="25" t="e">
        <f>VLOOKUP(Schedule[[#This Row],[Alliance]],#REF!,3,FALSE)</f>
        <v>#REF!</v>
      </c>
      <c r="I92" s="25" t="e">
        <f>COUNTIFS(#REF!,Schedule[[#This Row],[ClassID]],#REF!,"&lt;&gt;X")</f>
        <v>#REF!</v>
      </c>
      <c r="J92" s="42"/>
    </row>
    <row r="93" spans="1:10" ht="15.75" x14ac:dyDescent="0.45">
      <c r="A93" s="24" t="str">
        <f t="shared" si="23"/>
        <v>G.7</v>
      </c>
      <c r="B93" s="22" t="s">
        <v>26</v>
      </c>
      <c r="C93" s="12" t="s">
        <v>101</v>
      </c>
      <c r="D93" s="15">
        <v>7</v>
      </c>
      <c r="E93" s="12" t="s">
        <v>15</v>
      </c>
      <c r="F93" s="39" t="s">
        <v>200</v>
      </c>
      <c r="G93" s="2" t="str">
        <f t="shared" si="24"/>
        <v xml:space="preserve">G.07  Phal HARLEQUIN –  Standard, ANY COLOR </v>
      </c>
      <c r="H93" s="25" t="e">
        <f>VLOOKUP(Schedule[[#This Row],[Alliance]],#REF!,3,FALSE)</f>
        <v>#REF!</v>
      </c>
      <c r="I93" s="25" t="e">
        <f>COUNTIFS(#REF!,Schedule[[#This Row],[ClassID]],#REF!,"&lt;&gt;X")</f>
        <v>#REF!</v>
      </c>
      <c r="J93" s="42"/>
    </row>
    <row r="94" spans="1:10" ht="15.75" x14ac:dyDescent="0.45">
      <c r="A94" s="24" t="str">
        <f>LEFT(B94,1)&amp;"."&amp;TEXT(D94,"0")</f>
        <v>G.8</v>
      </c>
      <c r="B94" s="22" t="s">
        <v>26</v>
      </c>
      <c r="C94" s="12" t="s">
        <v>101</v>
      </c>
      <c r="D94" s="15">
        <v>8</v>
      </c>
      <c r="E94" s="13" t="s">
        <v>15</v>
      </c>
      <c r="F94" s="39" t="s">
        <v>201</v>
      </c>
      <c r="G94" s="2" t="str">
        <f>LEFT(B94,1)&amp;"."&amp;TEXT(D94,"00")&amp;"  "&amp;F94</f>
        <v xml:space="preserve">G.08  Phal PELORIC/BIG LIP – Standard, ANY COLOR </v>
      </c>
      <c r="H94" s="25" t="e">
        <f>VLOOKUP(Schedule[[#This Row],[Alliance]],#REF!,3,FALSE)</f>
        <v>#REF!</v>
      </c>
      <c r="I94" s="25" t="e">
        <f>COUNTIFS(#REF!,Schedule[[#This Row],[ClassID]],#REF!,"&lt;&gt;X")</f>
        <v>#REF!</v>
      </c>
      <c r="J94" s="42"/>
    </row>
    <row r="95" spans="1:10" ht="15.75" x14ac:dyDescent="0.45">
      <c r="A95" s="24" t="str">
        <f t="shared" ref="A95:A100" si="25">LEFT(B95,1)&amp;"."&amp;TEXT(D95,"0")</f>
        <v>G.9</v>
      </c>
      <c r="B95" s="22" t="s">
        <v>26</v>
      </c>
      <c r="C95" s="12" t="s">
        <v>101</v>
      </c>
      <c r="D95" s="15">
        <v>9</v>
      </c>
      <c r="E95" s="12" t="s">
        <v>15</v>
      </c>
      <c r="F95" s="39" t="s">
        <v>106</v>
      </c>
      <c r="G95" s="2" t="str">
        <f t="shared" ref="G95:G100" si="26">LEFT(B95,1)&amp;"."&amp;TEXT(D95,"00")&amp;"  "&amp;F95</f>
        <v xml:space="preserve">G.09  Phal Hybrids – WHITE – Small/Miniature – with or without markings </v>
      </c>
      <c r="H95" s="25" t="e">
        <f>VLOOKUP(Schedule[[#This Row],[Alliance]],#REF!,3,FALSE)</f>
        <v>#REF!</v>
      </c>
      <c r="I95" s="25" t="e">
        <f>COUNTIFS(#REF!,Schedule[[#This Row],[ClassID]],#REF!,"&lt;&gt;X")</f>
        <v>#REF!</v>
      </c>
      <c r="J95" s="42"/>
    </row>
    <row r="96" spans="1:10" ht="15.75" x14ac:dyDescent="0.45">
      <c r="A96" s="24" t="str">
        <f t="shared" si="25"/>
        <v>G.10</v>
      </c>
      <c r="B96" s="22" t="s">
        <v>26</v>
      </c>
      <c r="C96" s="12" t="s">
        <v>101</v>
      </c>
      <c r="D96" s="15">
        <v>10</v>
      </c>
      <c r="E96" s="12" t="s">
        <v>15</v>
      </c>
      <c r="F96" s="39" t="s">
        <v>107</v>
      </c>
      <c r="G96" s="2" t="str">
        <f t="shared" si="26"/>
        <v xml:space="preserve">G.10  Phal Hybrids – PINK – Small/Miniature – with or without markings </v>
      </c>
      <c r="H96" s="25" t="e">
        <f>VLOOKUP(Schedule[[#This Row],[Alliance]],#REF!,3,FALSE)</f>
        <v>#REF!</v>
      </c>
      <c r="I96" s="25" t="e">
        <f>COUNTIFS(#REF!,Schedule[[#This Row],[ClassID]],#REF!,"&lt;&gt;X")</f>
        <v>#REF!</v>
      </c>
      <c r="J96" s="42"/>
    </row>
    <row r="97" spans="1:10" ht="15.75" x14ac:dyDescent="0.45">
      <c r="A97" s="24" t="str">
        <f t="shared" si="25"/>
        <v>G.11</v>
      </c>
      <c r="B97" s="22" t="s">
        <v>26</v>
      </c>
      <c r="C97" s="12" t="s">
        <v>101</v>
      </c>
      <c r="D97" s="15">
        <v>11</v>
      </c>
      <c r="E97" s="12" t="s">
        <v>15</v>
      </c>
      <c r="F97" s="39" t="s">
        <v>202</v>
      </c>
      <c r="G97" s="2" t="str">
        <f t="shared" si="26"/>
        <v>G.11  Phal Hybrids –  YELLOW or GREEN – Small/Miniature – with or without markings</v>
      </c>
      <c r="H97" s="25" t="e">
        <f>VLOOKUP(Schedule[[#This Row],[Alliance]],#REF!,3,FALSE)</f>
        <v>#REF!</v>
      </c>
      <c r="I97" s="25" t="e">
        <f>COUNTIFS(#REF!,Schedule[[#This Row],[ClassID]],#REF!,"&lt;&gt;X")</f>
        <v>#REF!</v>
      </c>
      <c r="J97" s="42"/>
    </row>
    <row r="98" spans="1:10" ht="15.75" x14ac:dyDescent="0.45">
      <c r="A98" s="24" t="str">
        <f t="shared" si="25"/>
        <v>G.12</v>
      </c>
      <c r="B98" s="22" t="s">
        <v>26</v>
      </c>
      <c r="C98" s="12" t="s">
        <v>101</v>
      </c>
      <c r="D98" s="15">
        <v>12</v>
      </c>
      <c r="E98" s="12" t="s">
        <v>15</v>
      </c>
      <c r="F98" s="39" t="s">
        <v>108</v>
      </c>
      <c r="G98" s="2" t="str">
        <f t="shared" si="26"/>
        <v xml:space="preserve">G.12  Phal Hybrid – RED/VIOLET/PURPLE – Small/Miniature – with or without markings </v>
      </c>
      <c r="H98" s="25" t="e">
        <f>VLOOKUP(Schedule[[#This Row],[Alliance]],#REF!,3,FALSE)</f>
        <v>#REF!</v>
      </c>
      <c r="I98" s="25" t="e">
        <f>COUNTIFS(#REF!,Schedule[[#This Row],[ClassID]],#REF!,"&lt;&gt;X")</f>
        <v>#REF!</v>
      </c>
      <c r="J98" s="42"/>
    </row>
    <row r="99" spans="1:10" ht="15.75" x14ac:dyDescent="0.45">
      <c r="A99" s="24" t="str">
        <f t="shared" si="25"/>
        <v>G.13</v>
      </c>
      <c r="B99" s="22" t="s">
        <v>26</v>
      </c>
      <c r="C99" s="12" t="s">
        <v>101</v>
      </c>
      <c r="D99" s="15">
        <v>13</v>
      </c>
      <c r="E99" s="12" t="s">
        <v>15</v>
      </c>
      <c r="F99" s="39" t="s">
        <v>109</v>
      </c>
      <c r="G99" s="2" t="str">
        <f t="shared" si="26"/>
        <v>G.13  Phal Hybrid - ART-SHADE, DESERT, SUNSET – Small/Miniature – with or without markings</v>
      </c>
      <c r="H99" s="25" t="e">
        <f>VLOOKUP(Schedule[[#This Row],[Alliance]],#REF!,3,FALSE)</f>
        <v>#REF!</v>
      </c>
      <c r="I99" s="25" t="e">
        <f>COUNTIFS(#REF!,Schedule[[#This Row],[ClassID]],#REF!,"&lt;&gt;X")</f>
        <v>#REF!</v>
      </c>
      <c r="J99" s="42"/>
    </row>
    <row r="100" spans="1:10" ht="15.75" x14ac:dyDescent="0.45">
      <c r="A100" s="24" t="str">
        <f t="shared" si="25"/>
        <v>G.14</v>
      </c>
      <c r="B100" s="22" t="s">
        <v>26</v>
      </c>
      <c r="C100" s="12" t="s">
        <v>101</v>
      </c>
      <c r="D100" s="15">
        <v>14</v>
      </c>
      <c r="E100" s="12" t="s">
        <v>15</v>
      </c>
      <c r="F100" s="39" t="s">
        <v>203</v>
      </c>
      <c r="G100" s="2" t="str">
        <f t="shared" si="26"/>
        <v xml:space="preserve">G.14  Phal Hybrid – HARLEQUIN – Small/Miniature, ANY COLOR </v>
      </c>
      <c r="H100" s="25" t="e">
        <f>VLOOKUP(Schedule[[#This Row],[Alliance]],#REF!,3,FALSE)</f>
        <v>#REF!</v>
      </c>
      <c r="I100" s="25" t="e">
        <f>COUNTIFS(#REF!,Schedule[[#This Row],[ClassID]],#REF!,"&lt;&gt;X")</f>
        <v>#REF!</v>
      </c>
      <c r="J100" s="42"/>
    </row>
    <row r="101" spans="1:10" ht="15.75" x14ac:dyDescent="0.45">
      <c r="A101" s="15" t="str">
        <f>LEFT(B101,1)&amp;"."&amp;TEXT(D101,"0")</f>
        <v>G.15</v>
      </c>
      <c r="B101" s="22" t="s">
        <v>26</v>
      </c>
      <c r="C101" s="12" t="s">
        <v>101</v>
      </c>
      <c r="D101" s="15">
        <v>15</v>
      </c>
      <c r="E101" s="13" t="s">
        <v>15</v>
      </c>
      <c r="F101" s="39" t="s">
        <v>204</v>
      </c>
      <c r="G101" s="2" t="str">
        <f>LEFT(B101,1)&amp;"."&amp;TEXT(D101,"00")&amp;"  "&amp;F101</f>
        <v xml:space="preserve">G.15  Phal Hybrid – PELORIC/BIG LIP – Small/Miniature, ANY COLOR </v>
      </c>
      <c r="H101" s="25" t="e">
        <f>VLOOKUP(Schedule[[#This Row],[Alliance]],#REF!,3,FALSE)</f>
        <v>#REF!</v>
      </c>
      <c r="I101" s="25" t="e">
        <f>COUNTIFS(#REF!,Schedule[[#This Row],[ClassID]],#REF!,"&lt;&gt;X")</f>
        <v>#REF!</v>
      </c>
      <c r="J101" s="25"/>
    </row>
    <row r="102" spans="1:10" ht="15.75" x14ac:dyDescent="0.45">
      <c r="A102" s="24" t="str">
        <f>LEFT(B102,1)&amp;"."&amp;TEXT(D102,"0")</f>
        <v>G.16</v>
      </c>
      <c r="B102" s="22" t="s">
        <v>26</v>
      </c>
      <c r="C102" s="12" t="s">
        <v>101</v>
      </c>
      <c r="D102" s="15">
        <v>16</v>
      </c>
      <c r="E102" s="12" t="s">
        <v>15</v>
      </c>
      <c r="F102" s="39" t="s">
        <v>205</v>
      </c>
      <c r="G102" s="2" t="str">
        <f t="shared" ref="G102:G109" si="27">LEFT(B102,1)&amp;"."&amp;TEXT(D102,"00")&amp;"  "&amp;F102</f>
        <v xml:space="preserve">G.16  Phal INTERGENERICS – Any size, any color EXCLUDING Vandopsis </v>
      </c>
      <c r="H102" s="25" t="e">
        <f>VLOOKUP(Schedule[[#This Row],[Alliance]],#REF!,3,FALSE)</f>
        <v>#REF!</v>
      </c>
      <c r="I102" s="25" t="e">
        <f>COUNTIFS(#REF!,Schedule[[#This Row],[ClassID]],#REF!,"&lt;&gt;X")</f>
        <v>#REF!</v>
      </c>
      <c r="J102" s="42"/>
    </row>
    <row r="103" spans="1:10" ht="15.75" x14ac:dyDescent="0.45">
      <c r="A103" s="24" t="str">
        <f t="shared" ref="A103:A104" si="28">LEFT(B103,1)&amp;"."&amp;TEXT(D103,"0")</f>
        <v>G.17</v>
      </c>
      <c r="B103" s="22" t="s">
        <v>26</v>
      </c>
      <c r="C103" s="12" t="s">
        <v>101</v>
      </c>
      <c r="D103" s="24">
        <v>17</v>
      </c>
      <c r="E103" s="12" t="s">
        <v>15</v>
      </c>
      <c r="F103" s="39" t="s">
        <v>206</v>
      </c>
      <c r="G103" s="2" t="str">
        <f t="shared" si="27"/>
        <v xml:space="preserve">G.17  Phal - HOME GROWER – WINDOWSILL ONLY </v>
      </c>
      <c r="H103" s="25" t="e">
        <f>VLOOKUP(Schedule[[#This Row],[Alliance]],#REF!,3,FALSE)</f>
        <v>#REF!</v>
      </c>
      <c r="I103" s="25" t="e">
        <f>COUNTIFS(#REF!,Schedule[[#This Row],[ClassID]],#REF!,"&lt;&gt;X")</f>
        <v>#REF!</v>
      </c>
      <c r="J103" s="42"/>
    </row>
    <row r="104" spans="1:10" ht="15.75" x14ac:dyDescent="0.45">
      <c r="A104" s="24" t="str">
        <f t="shared" si="28"/>
        <v>G.18</v>
      </c>
      <c r="B104" s="22" t="s">
        <v>26</v>
      </c>
      <c r="C104" s="12" t="s">
        <v>101</v>
      </c>
      <c r="D104" s="24">
        <v>18</v>
      </c>
      <c r="E104" s="12" t="s">
        <v>15</v>
      </c>
      <c r="F104" s="39" t="s">
        <v>114</v>
      </c>
      <c r="G104" s="2" t="str">
        <f t="shared" si="27"/>
        <v xml:space="preserve">G.18  Phal – HOME GROWER – UNDER LIGHTS </v>
      </c>
      <c r="H104" s="25" t="e">
        <f>VLOOKUP(Schedule[[#This Row],[Alliance]],#REF!,3,FALSE)</f>
        <v>#REF!</v>
      </c>
      <c r="I104" s="25" t="e">
        <f>COUNTIFS(#REF!,Schedule[[#This Row],[ClassID]],#REF!,"&lt;&gt;X")</f>
        <v>#REF!</v>
      </c>
      <c r="J104" s="42"/>
    </row>
    <row r="105" spans="1:10" ht="15.75" x14ac:dyDescent="0.45">
      <c r="A105" s="24" t="str">
        <f>LEFT(B105,1)&amp;"."&amp;TEXT(D105,"0")</f>
        <v>G.19</v>
      </c>
      <c r="B105" s="22" t="s">
        <v>26</v>
      </c>
      <c r="C105" s="12" t="s">
        <v>101</v>
      </c>
      <c r="D105" s="15">
        <v>19</v>
      </c>
      <c r="E105" s="12" t="s">
        <v>47</v>
      </c>
      <c r="F105" s="44" t="s">
        <v>110</v>
      </c>
      <c r="G105" s="2" t="str">
        <f>LEFT(B105,1)&amp;"."&amp;TEXT(D105,"00")&amp;"  "&amp;F105</f>
        <v>G.19  ROSETTE for Best Phalaenopsis Classes G.1-G.16</v>
      </c>
      <c r="H105" s="25" t="e">
        <f>VLOOKUP(Schedule[[#This Row],[Alliance]],#REF!,3,FALSE)</f>
        <v>#REF!</v>
      </c>
      <c r="I105" s="25" t="e">
        <f>COUNTIFS(#REF!,Schedule[[#This Row],[ClassID]],#REF!,"&lt;&gt;X")</f>
        <v>#REF!</v>
      </c>
      <c r="J105" s="42"/>
    </row>
    <row r="106" spans="1:10" ht="15.75" x14ac:dyDescent="0.45">
      <c r="A106" s="24" t="str">
        <f t="shared" ref="A106:A109" si="29">LEFT(B106,1)&amp;"."&amp;TEXT(D106,"0")</f>
        <v>H.1</v>
      </c>
      <c r="B106" s="22" t="s">
        <v>27</v>
      </c>
      <c r="C106" s="12" t="s">
        <v>28</v>
      </c>
      <c r="D106" s="15">
        <v>1</v>
      </c>
      <c r="E106" s="12" t="s">
        <v>15</v>
      </c>
      <c r="F106" s="39" t="s">
        <v>115</v>
      </c>
      <c r="G106" s="2" t="str">
        <f t="shared" si="27"/>
        <v xml:space="preserve">H.01  Masdevallia or Dracula SPECIES </v>
      </c>
      <c r="H106" s="25" t="e">
        <f>VLOOKUP(Schedule[[#This Row],[Alliance]],#REF!,3,FALSE)</f>
        <v>#REF!</v>
      </c>
      <c r="I106" s="25" t="e">
        <f>COUNTIFS(#REF!,Schedule[[#This Row],[ClassID]],#REF!,"&lt;&gt;X")</f>
        <v>#REF!</v>
      </c>
      <c r="J106" s="42"/>
    </row>
    <row r="107" spans="1:10" ht="15.75" x14ac:dyDescent="0.45">
      <c r="A107" s="24" t="str">
        <f t="shared" si="29"/>
        <v>H.2</v>
      </c>
      <c r="B107" s="22" t="s">
        <v>27</v>
      </c>
      <c r="C107" s="12" t="s">
        <v>28</v>
      </c>
      <c r="D107" s="15">
        <v>2</v>
      </c>
      <c r="E107" s="13" t="s">
        <v>15</v>
      </c>
      <c r="F107" s="39" t="s">
        <v>116</v>
      </c>
      <c r="G107" s="2" t="str">
        <f t="shared" si="27"/>
        <v>H.02  Masdevallia or Dracula Hybrids &amp; Intergenerics</v>
      </c>
      <c r="H107" s="25" t="e">
        <f>VLOOKUP(Schedule[[#This Row],[Alliance]],#REF!,3,FALSE)</f>
        <v>#REF!</v>
      </c>
      <c r="I107" s="25" t="e">
        <f>COUNTIFS(#REF!,Schedule[[#This Row],[ClassID]],#REF!,"&lt;&gt;X")</f>
        <v>#REF!</v>
      </c>
      <c r="J107" s="42"/>
    </row>
    <row r="108" spans="1:10" ht="15.75" x14ac:dyDescent="0.45">
      <c r="A108" s="24" t="str">
        <f t="shared" si="29"/>
        <v>H.3</v>
      </c>
      <c r="B108" s="22" t="s">
        <v>27</v>
      </c>
      <c r="C108" s="12" t="s">
        <v>28</v>
      </c>
      <c r="D108" s="15">
        <v>3</v>
      </c>
      <c r="E108" s="13" t="s">
        <v>15</v>
      </c>
      <c r="F108" s="39" t="s">
        <v>207</v>
      </c>
      <c r="G108" s="2" t="str">
        <f t="shared" si="27"/>
        <v xml:space="preserve">H.03  Pleurothallid ALLIED GENERA – SPECIES </v>
      </c>
      <c r="H108" s="25" t="e">
        <f>VLOOKUP(Schedule[[#This Row],[Alliance]],#REF!,3,FALSE)</f>
        <v>#REF!</v>
      </c>
      <c r="I108" s="25" t="e">
        <f>COUNTIFS(#REF!,Schedule[[#This Row],[ClassID]],#REF!,"&lt;&gt;X")</f>
        <v>#REF!</v>
      </c>
      <c r="J108" s="42"/>
    </row>
    <row r="109" spans="1:10" ht="15.75" x14ac:dyDescent="0.45">
      <c r="A109" s="24" t="str">
        <f t="shared" si="29"/>
        <v>H.4</v>
      </c>
      <c r="B109" s="22" t="s">
        <v>27</v>
      </c>
      <c r="C109" s="12" t="s">
        <v>28</v>
      </c>
      <c r="D109" s="15">
        <v>4</v>
      </c>
      <c r="E109" s="12" t="s">
        <v>15</v>
      </c>
      <c r="F109" s="39" t="s">
        <v>208</v>
      </c>
      <c r="G109" s="2" t="str">
        <f t="shared" si="27"/>
        <v xml:space="preserve">H.04  Pleurothallid ALLIED GENERA HYBRIDS – INTERGENERICS </v>
      </c>
      <c r="H109" s="25" t="e">
        <f>VLOOKUP(Schedule[[#This Row],[Alliance]],#REF!,3,FALSE)</f>
        <v>#REF!</v>
      </c>
      <c r="I109" s="25" t="e">
        <f>COUNTIFS(#REF!,Schedule[[#This Row],[ClassID]],#REF!,"&lt;&gt;X")</f>
        <v>#REF!</v>
      </c>
      <c r="J109" s="42"/>
    </row>
    <row r="110" spans="1:10" ht="15.75" x14ac:dyDescent="0.45">
      <c r="A110" s="24" t="str">
        <f t="shared" ref="A110:A111" si="30">LEFT(B110,1)&amp;"."&amp;TEXT(D110,"0")</f>
        <v>H.5</v>
      </c>
      <c r="B110" s="22" t="s">
        <v>27</v>
      </c>
      <c r="C110" s="12" t="s">
        <v>28</v>
      </c>
      <c r="D110" s="24">
        <v>5</v>
      </c>
      <c r="E110" s="12" t="s">
        <v>15</v>
      </c>
      <c r="F110" s="39" t="s">
        <v>117</v>
      </c>
      <c r="G110" s="2" t="str">
        <f t="shared" ref="G110:G149" si="31">LEFT(B110,1)&amp;"."&amp;TEXT(D110,"00")&amp;"  "&amp;F110</f>
        <v>H.05  Pleurothallid HOME GROWER – WINDOWSILL ONLY</v>
      </c>
      <c r="H110" s="25" t="e">
        <f>VLOOKUP(Schedule[[#This Row],[Alliance]],#REF!,3,FALSE)</f>
        <v>#REF!</v>
      </c>
      <c r="I110" s="25" t="e">
        <f>COUNTIFS(#REF!,Schedule[[#This Row],[ClassID]],#REF!,"&lt;&gt;X")</f>
        <v>#REF!</v>
      </c>
      <c r="J110" s="42"/>
    </row>
    <row r="111" spans="1:10" ht="15.75" x14ac:dyDescent="0.45">
      <c r="A111" s="24" t="str">
        <f t="shared" si="30"/>
        <v>H.6</v>
      </c>
      <c r="B111" s="22" t="s">
        <v>27</v>
      </c>
      <c r="C111" s="12" t="s">
        <v>28</v>
      </c>
      <c r="D111" s="24">
        <v>6</v>
      </c>
      <c r="E111" s="12" t="s">
        <v>15</v>
      </c>
      <c r="F111" s="39" t="s">
        <v>118</v>
      </c>
      <c r="G111" s="2" t="str">
        <f t="shared" si="31"/>
        <v>H.06  Pleurothallid HOME GROWER – UNDER LIGHTS</v>
      </c>
      <c r="H111" s="25" t="e">
        <f>VLOOKUP(Schedule[[#This Row],[Alliance]],#REF!,3,FALSE)</f>
        <v>#REF!</v>
      </c>
      <c r="I111" s="25" t="e">
        <f>COUNTIFS(#REF!,Schedule[[#This Row],[ClassID]],#REF!,"&lt;&gt;X")</f>
        <v>#REF!</v>
      </c>
      <c r="J111" s="42"/>
    </row>
    <row r="112" spans="1:10" ht="15.75" x14ac:dyDescent="0.45">
      <c r="A112" s="15" t="str">
        <f>LEFT(B112,1)&amp;"."&amp;TEXT(D112,"0")</f>
        <v>H.7</v>
      </c>
      <c r="B112" s="22" t="s">
        <v>27</v>
      </c>
      <c r="C112" s="12" t="s">
        <v>28</v>
      </c>
      <c r="D112" s="15">
        <v>7</v>
      </c>
      <c r="E112" s="13" t="s">
        <v>47</v>
      </c>
      <c r="F112" s="44" t="s">
        <v>119</v>
      </c>
      <c r="G112" s="2" t="str">
        <f>LEFT(B112,1)&amp;"."&amp;TEXT(D112,"00")&amp;"  "&amp;F112</f>
        <v>H.07  ROSETTE for Best Pleurothallid classes H.1-H.4</v>
      </c>
      <c r="H112" s="25" t="e">
        <f>VLOOKUP(Schedule[[#This Row],[Alliance]],#REF!,3,FALSE)</f>
        <v>#REF!</v>
      </c>
      <c r="I112" s="25" t="e">
        <f>COUNTIFS(#REF!,Schedule[[#This Row],[ClassID]],#REF!,"&lt;&gt;X")</f>
        <v>#REF!</v>
      </c>
      <c r="J112" s="25"/>
    </row>
    <row r="113" spans="1:10" ht="15.75" x14ac:dyDescent="0.45">
      <c r="A113" s="24" t="str">
        <f t="shared" ref="A113:A122" si="32">LEFT(B113,1)&amp;"."&amp;TEXT(D113,"0")</f>
        <v>I.1</v>
      </c>
      <c r="B113" s="5" t="s">
        <v>29</v>
      </c>
      <c r="C113" s="12" t="s">
        <v>120</v>
      </c>
      <c r="D113" s="15">
        <v>1</v>
      </c>
      <c r="E113" s="12" t="s">
        <v>15</v>
      </c>
      <c r="F113" s="39" t="s">
        <v>124</v>
      </c>
      <c r="G113" s="2" t="str">
        <f t="shared" si="31"/>
        <v>I.01  Angraecoid-Type Species &amp; Hybrids –NO Intergenerics</v>
      </c>
      <c r="H113" s="25" t="e">
        <f>VLOOKUP(Schedule[[#This Row],[Alliance]],#REF!,3,FALSE)</f>
        <v>#REF!</v>
      </c>
      <c r="I113" s="25" t="e">
        <f>COUNTIFS(#REF!,Schedule[[#This Row],[ClassID]],#REF!,"&lt;&gt;X")</f>
        <v>#REF!</v>
      </c>
      <c r="J113" s="42"/>
    </row>
    <row r="114" spans="1:10" ht="15.75" x14ac:dyDescent="0.45">
      <c r="A114" s="24" t="str">
        <f t="shared" si="32"/>
        <v>I.2</v>
      </c>
      <c r="B114" s="5" t="s">
        <v>29</v>
      </c>
      <c r="C114" s="12" t="s">
        <v>120</v>
      </c>
      <c r="D114" s="15">
        <v>2</v>
      </c>
      <c r="E114" s="12" t="s">
        <v>15</v>
      </c>
      <c r="F114" s="39" t="s">
        <v>121</v>
      </c>
      <c r="G114" s="2" t="str">
        <f t="shared" si="31"/>
        <v xml:space="preserve">I.02  Rhynchostylis Species &amp; Hybrids INCLUDING intergenerics </v>
      </c>
      <c r="H114" s="25" t="e">
        <f>VLOOKUP(Schedule[[#This Row],[Alliance]],#REF!,3,FALSE)</f>
        <v>#REF!</v>
      </c>
      <c r="I114" s="25" t="e">
        <f>COUNTIFS(#REF!,Schedule[[#This Row],[ClassID]],#REF!,"&lt;&gt;X")</f>
        <v>#REF!</v>
      </c>
      <c r="J114" s="42"/>
    </row>
    <row r="115" spans="1:10" ht="15.75" x14ac:dyDescent="0.45">
      <c r="A115" s="24" t="str">
        <f t="shared" si="32"/>
        <v>I.3</v>
      </c>
      <c r="B115" s="5" t="s">
        <v>29</v>
      </c>
      <c r="C115" s="12" t="s">
        <v>120</v>
      </c>
      <c r="D115" s="15">
        <v>3</v>
      </c>
      <c r="E115" s="12" t="s">
        <v>15</v>
      </c>
      <c r="F115" s="39" t="s">
        <v>122</v>
      </c>
      <c r="G115" s="2" t="str">
        <f t="shared" si="31"/>
        <v xml:space="preserve">I.03  Renanthera Species &amp; Hybrids – NO Intergenerics </v>
      </c>
      <c r="H115" s="25" t="e">
        <f>VLOOKUP(Schedule[[#This Row],[Alliance]],#REF!,3,FALSE)</f>
        <v>#REF!</v>
      </c>
      <c r="I115" s="25" t="e">
        <f>COUNTIFS(#REF!,Schedule[[#This Row],[ClassID]],#REF!,"&lt;&gt;X")</f>
        <v>#REF!</v>
      </c>
      <c r="J115" s="42"/>
    </row>
    <row r="116" spans="1:10" ht="15.75" x14ac:dyDescent="0.45">
      <c r="A116" s="15" t="str">
        <f>LEFT(B116,1)&amp;"."&amp;TEXT(D116,"0")</f>
        <v>I.4</v>
      </c>
      <c r="B116" s="5" t="s">
        <v>29</v>
      </c>
      <c r="C116" s="12" t="s">
        <v>120</v>
      </c>
      <c r="D116" s="15">
        <v>4</v>
      </c>
      <c r="E116" s="13" t="s">
        <v>15</v>
      </c>
      <c r="F116" s="39" t="s">
        <v>209</v>
      </c>
      <c r="G116" s="2" t="str">
        <f>LEFT(B116,1)&amp;"."&amp;TEXT(D116,"00")&amp;"  "&amp;F116</f>
        <v xml:space="preserve">I.04  Neofinetia Species &amp; Hybrids INCLUDING Intergenerics, but EXCLUDING Phalaenopsis </v>
      </c>
      <c r="H116" s="25" t="e">
        <f>VLOOKUP(Schedule[[#This Row],[Alliance]],#REF!,3,FALSE)</f>
        <v>#REF!</v>
      </c>
      <c r="I116" s="25" t="e">
        <f>COUNTIFS(#REF!,Schedule[[#This Row],[ClassID]],#REF!,"&lt;&gt;X")</f>
        <v>#REF!</v>
      </c>
      <c r="J116" s="25"/>
    </row>
    <row r="117" spans="1:10" ht="15.75" x14ac:dyDescent="0.45">
      <c r="A117" s="24" t="str">
        <f t="shared" si="32"/>
        <v>I.5</v>
      </c>
      <c r="B117" s="5" t="s">
        <v>29</v>
      </c>
      <c r="C117" s="12" t="s">
        <v>120</v>
      </c>
      <c r="D117" s="15">
        <v>5</v>
      </c>
      <c r="E117" s="13" t="s">
        <v>15</v>
      </c>
      <c r="F117" s="39" t="s">
        <v>210</v>
      </c>
      <c r="G117" s="2" t="str">
        <f t="shared" ref="G117:G122" si="33">LEFT(B117,1)&amp;"."&amp;TEXT(D117,"00")&amp;"  "&amp;F117</f>
        <v xml:space="preserve">I.05  Vanda Species INCLUDING species formerly known as Ascocentrum </v>
      </c>
      <c r="H117" s="25" t="e">
        <f>VLOOKUP(Schedule[[#This Row],[Alliance]],#REF!,3,FALSE)</f>
        <v>#REF!</v>
      </c>
      <c r="I117" s="25" t="e">
        <f>COUNTIFS(#REF!,Schedule[[#This Row],[ClassID]],#REF!,"&lt;&gt;X")</f>
        <v>#REF!</v>
      </c>
      <c r="J117" s="42"/>
    </row>
    <row r="118" spans="1:10" ht="15.75" x14ac:dyDescent="0.45">
      <c r="A118" s="24" t="str">
        <f t="shared" si="32"/>
        <v>I.6</v>
      </c>
      <c r="B118" s="5" t="s">
        <v>29</v>
      </c>
      <c r="C118" s="12" t="s">
        <v>120</v>
      </c>
      <c r="D118" s="15">
        <v>6</v>
      </c>
      <c r="E118" s="13" t="s">
        <v>15</v>
      </c>
      <c r="F118" s="39" t="s">
        <v>211</v>
      </c>
      <c r="G118" s="2" t="str">
        <f t="shared" si="33"/>
        <v>I.06  Vanda Hybrids INCLUDING hybrids formerly known as Ascocenda</v>
      </c>
      <c r="H118" s="25" t="e">
        <f>VLOOKUP(Schedule[[#This Row],[Alliance]],#REF!,3,FALSE)</f>
        <v>#REF!</v>
      </c>
      <c r="I118" s="25" t="e">
        <f>COUNTIFS(#REF!,Schedule[[#This Row],[ClassID]],#REF!,"&lt;&gt;X")</f>
        <v>#REF!</v>
      </c>
      <c r="J118" s="42"/>
    </row>
    <row r="119" spans="1:10" ht="15.75" x14ac:dyDescent="0.45">
      <c r="A119" s="24" t="str">
        <f t="shared" si="32"/>
        <v>I.7</v>
      </c>
      <c r="B119" s="5" t="s">
        <v>29</v>
      </c>
      <c r="C119" s="12" t="s">
        <v>120</v>
      </c>
      <c r="D119" s="15">
        <v>7</v>
      </c>
      <c r="E119" s="13" t="s">
        <v>15</v>
      </c>
      <c r="F119" s="39" t="s">
        <v>212</v>
      </c>
      <c r="G119" s="2" t="str">
        <f t="shared" si="33"/>
        <v>I.07  Vanda INTERGENERICS</v>
      </c>
      <c r="H119" s="25" t="e">
        <f>VLOOKUP(Schedule[[#This Row],[Alliance]],#REF!,3,FALSE)</f>
        <v>#REF!</v>
      </c>
      <c r="I119" s="25" t="e">
        <f>COUNTIFS(#REF!,Schedule[[#This Row],[ClassID]],#REF!,"&lt;&gt;X")</f>
        <v>#REF!</v>
      </c>
      <c r="J119" s="42"/>
    </row>
    <row r="120" spans="1:10" ht="15.75" x14ac:dyDescent="0.45">
      <c r="A120" s="24" t="str">
        <f t="shared" si="32"/>
        <v>I.8</v>
      </c>
      <c r="B120" s="5" t="s">
        <v>29</v>
      </c>
      <c r="C120" s="12" t="s">
        <v>120</v>
      </c>
      <c r="D120" s="15">
        <v>8</v>
      </c>
      <c r="E120" s="13" t="s">
        <v>15</v>
      </c>
      <c r="F120" s="39" t="s">
        <v>213</v>
      </c>
      <c r="G120" s="2" t="str">
        <f t="shared" si="33"/>
        <v>I.08  Vanda ALLIES – Species</v>
      </c>
      <c r="H120" s="25" t="e">
        <f>VLOOKUP(Schedule[[#This Row],[Alliance]],#REF!,3,FALSE)</f>
        <v>#REF!</v>
      </c>
      <c r="I120" s="25" t="e">
        <f>COUNTIFS(#REF!,Schedule[[#This Row],[ClassID]],#REF!,"&lt;&gt;X")</f>
        <v>#REF!</v>
      </c>
      <c r="J120" s="42"/>
    </row>
    <row r="121" spans="1:10" ht="15.75" x14ac:dyDescent="0.45">
      <c r="A121" s="24" t="str">
        <f t="shared" si="32"/>
        <v>I.9</v>
      </c>
      <c r="B121" s="5" t="s">
        <v>29</v>
      </c>
      <c r="C121" s="12" t="s">
        <v>120</v>
      </c>
      <c r="D121" s="15">
        <v>9</v>
      </c>
      <c r="E121" s="13" t="s">
        <v>15</v>
      </c>
      <c r="F121" s="39" t="s">
        <v>214</v>
      </c>
      <c r="G121" s="2" t="str">
        <f t="shared" si="33"/>
        <v>I.09  Vanda Allies Hybrids &amp; Intergenerics EXCLUDING Phalaenopsis</v>
      </c>
      <c r="H121" s="25" t="e">
        <f>VLOOKUP(Schedule[[#This Row],[Alliance]],#REF!,3,FALSE)</f>
        <v>#REF!</v>
      </c>
      <c r="I121" s="25" t="e">
        <f>COUNTIFS(#REF!,Schedule[[#This Row],[ClassID]],#REF!,"&lt;&gt;X")</f>
        <v>#REF!</v>
      </c>
      <c r="J121" s="42"/>
    </row>
    <row r="122" spans="1:10" ht="15.75" x14ac:dyDescent="0.45">
      <c r="A122" s="24" t="str">
        <f t="shared" si="32"/>
        <v>I.10</v>
      </c>
      <c r="B122" s="5" t="s">
        <v>29</v>
      </c>
      <c r="C122" s="12" t="s">
        <v>120</v>
      </c>
      <c r="D122" s="15">
        <v>10</v>
      </c>
      <c r="E122" s="13" t="s">
        <v>15</v>
      </c>
      <c r="F122" s="39" t="s">
        <v>123</v>
      </c>
      <c r="G122" s="2" t="str">
        <f t="shared" si="33"/>
        <v xml:space="preserve">I.10  Vanda – other genera </v>
      </c>
      <c r="H122" s="25" t="e">
        <f>VLOOKUP(Schedule[[#This Row],[Alliance]],#REF!,3,FALSE)</f>
        <v>#REF!</v>
      </c>
      <c r="I122" s="25" t="e">
        <f>COUNTIFS(#REF!,Schedule[[#This Row],[ClassID]],#REF!,"&lt;&gt;X")</f>
        <v>#REF!</v>
      </c>
      <c r="J122" s="42"/>
    </row>
    <row r="123" spans="1:10" ht="15.75" x14ac:dyDescent="0.45">
      <c r="A123" s="24" t="str">
        <f t="shared" ref="A123:A124" si="34">LEFT(B123,1)&amp;"."&amp;TEXT(D123,"0")</f>
        <v>I.11</v>
      </c>
      <c r="B123" s="5" t="s">
        <v>29</v>
      </c>
      <c r="C123" s="12" t="s">
        <v>120</v>
      </c>
      <c r="D123" s="24">
        <v>11</v>
      </c>
      <c r="E123" s="12" t="s">
        <v>15</v>
      </c>
      <c r="F123" s="39" t="s">
        <v>215</v>
      </c>
      <c r="G123" s="2" t="str">
        <f t="shared" ref="G123:G124" si="35">LEFT(B123,1)&amp;"."&amp;TEXT(D123,"00")&amp;"  "&amp;F123</f>
        <v xml:space="preserve">I.11  Vanda – HOME GROWER – WINDOWSILL ONLY </v>
      </c>
      <c r="H123" s="25" t="e">
        <f>VLOOKUP(Schedule[[#This Row],[Alliance]],#REF!,3,FALSE)</f>
        <v>#REF!</v>
      </c>
      <c r="I123" s="25" t="e">
        <f>COUNTIFS(#REF!,Schedule[[#This Row],[ClassID]],#REF!,"&lt;&gt;X")</f>
        <v>#REF!</v>
      </c>
      <c r="J123" s="42"/>
    </row>
    <row r="124" spans="1:10" ht="15.75" x14ac:dyDescent="0.45">
      <c r="A124" s="24" t="str">
        <f t="shared" si="34"/>
        <v>I.12</v>
      </c>
      <c r="B124" s="5" t="s">
        <v>29</v>
      </c>
      <c r="C124" s="12" t="s">
        <v>120</v>
      </c>
      <c r="D124" s="24">
        <v>12</v>
      </c>
      <c r="E124" s="12" t="s">
        <v>15</v>
      </c>
      <c r="F124" s="39" t="s">
        <v>125</v>
      </c>
      <c r="G124" s="2" t="str">
        <f t="shared" si="35"/>
        <v xml:space="preserve">I.12  Vanda – HOME GROWER – UNDER LIGHTS </v>
      </c>
      <c r="H124" s="25" t="e">
        <f>VLOOKUP(Schedule[[#This Row],[Alliance]],#REF!,3,FALSE)</f>
        <v>#REF!</v>
      </c>
      <c r="I124" s="25" t="e">
        <f>COUNTIFS(#REF!,Schedule[[#This Row],[ClassID]],#REF!,"&lt;&gt;X")</f>
        <v>#REF!</v>
      </c>
      <c r="J124" s="42"/>
    </row>
    <row r="125" spans="1:10" ht="15.75" x14ac:dyDescent="0.45">
      <c r="A125" s="15" t="str">
        <f>LEFT(B125,1)&amp;"."&amp;TEXT(D125,"0")</f>
        <v>I.13</v>
      </c>
      <c r="B125" s="5" t="s">
        <v>29</v>
      </c>
      <c r="C125" s="12" t="s">
        <v>120</v>
      </c>
      <c r="D125" s="15">
        <v>13</v>
      </c>
      <c r="E125" s="13" t="s">
        <v>47</v>
      </c>
      <c r="F125" s="44" t="s">
        <v>224</v>
      </c>
      <c r="G125" s="2" t="str">
        <f>LEFT(B125,1)&amp;"."&amp;TEXT(D125,"00")&amp;"  "&amp;F125</f>
        <v>I.13  ROSETTE for Best in Vanda Alliance, classes I.1-I.I0.</v>
      </c>
      <c r="H125" s="25" t="e">
        <f>VLOOKUP(Schedule[[#This Row],[Alliance]],#REF!,3,FALSE)</f>
        <v>#REF!</v>
      </c>
      <c r="I125" s="25" t="e">
        <f>COUNTIFS(#REF!,Schedule[[#This Row],[ClassID]],#REF!,"&lt;&gt;X")</f>
        <v>#REF!</v>
      </c>
      <c r="J125" s="25"/>
    </row>
    <row r="126" spans="1:10" ht="15.75" x14ac:dyDescent="0.45">
      <c r="A126" s="24" t="str">
        <f t="shared" ref="A126:A135" si="36">LEFT(B126,1)&amp;"."&amp;TEXT(D126,"0")</f>
        <v>J.1</v>
      </c>
      <c r="B126" s="22" t="s">
        <v>30</v>
      </c>
      <c r="C126" s="12" t="s">
        <v>31</v>
      </c>
      <c r="D126" s="15">
        <v>1</v>
      </c>
      <c r="E126" s="12" t="s">
        <v>15</v>
      </c>
      <c r="F126" s="39" t="s">
        <v>126</v>
      </c>
      <c r="G126" s="2" t="str">
        <f t="shared" si="31"/>
        <v xml:space="preserve">J.01  Miscellaneous - Bifrenaria, etc. </v>
      </c>
      <c r="H126" s="25" t="e">
        <f>VLOOKUP(Schedule[[#This Row],[Alliance]],#REF!,3,FALSE)</f>
        <v>#REF!</v>
      </c>
      <c r="I126" s="25" t="e">
        <f>COUNTIFS(#REF!,Schedule[[#This Row],[ClassID]],#REF!,"&lt;&gt;X")</f>
        <v>#REF!</v>
      </c>
      <c r="J126" s="42"/>
    </row>
    <row r="127" spans="1:10" ht="15.75" x14ac:dyDescent="0.45">
      <c r="A127" s="24" t="str">
        <f t="shared" si="36"/>
        <v>J.2</v>
      </c>
      <c r="B127" s="22" t="s">
        <v>30</v>
      </c>
      <c r="C127" s="12" t="s">
        <v>31</v>
      </c>
      <c r="D127" s="15">
        <v>2</v>
      </c>
      <c r="E127" s="12" t="s">
        <v>15</v>
      </c>
      <c r="F127" s="39" t="s">
        <v>127</v>
      </c>
      <c r="G127" s="2" t="str">
        <f>LEFT(B127,1)&amp;"."&amp;TEXT(D127,"00")&amp;"  "&amp;F127</f>
        <v xml:space="preserve">J.02  Miscellaneous - Catasetum, etc. </v>
      </c>
      <c r="H127" s="25" t="e">
        <f>VLOOKUP(Schedule[[#This Row],[Alliance]],#REF!,3,FALSE)</f>
        <v>#REF!</v>
      </c>
      <c r="I127" s="25" t="e">
        <f>COUNTIFS(#REF!,Schedule[[#This Row],[ClassID]],#REF!,"&lt;&gt;X")</f>
        <v>#REF!</v>
      </c>
      <c r="J127" s="42"/>
    </row>
    <row r="128" spans="1:10" ht="15.75" x14ac:dyDescent="0.45">
      <c r="A128" s="24" t="str">
        <f t="shared" si="36"/>
        <v>J.3</v>
      </c>
      <c r="B128" s="22" t="s">
        <v>30</v>
      </c>
      <c r="C128" s="12" t="s">
        <v>31</v>
      </c>
      <c r="D128" s="15">
        <v>3</v>
      </c>
      <c r="E128" s="12" t="s">
        <v>15</v>
      </c>
      <c r="F128" s="39" t="s">
        <v>128</v>
      </c>
      <c r="G128" s="2" t="str">
        <f>LEFT(B128,1)&amp;"."&amp;TEXT(D128,"00")&amp;"  "&amp;F128</f>
        <v xml:space="preserve">J.03  Miscellaneous – Disa, etc. </v>
      </c>
      <c r="H128" s="25" t="e">
        <f>VLOOKUP(Schedule[[#This Row],[Alliance]],#REF!,3,FALSE)</f>
        <v>#REF!</v>
      </c>
      <c r="I128" s="25" t="e">
        <f>COUNTIFS(#REF!,Schedule[[#This Row],[ClassID]],#REF!,"&lt;&gt;X")</f>
        <v>#REF!</v>
      </c>
      <c r="J128" s="42"/>
    </row>
    <row r="129" spans="1:10" ht="15.75" x14ac:dyDescent="0.45">
      <c r="A129" s="24" t="str">
        <f t="shared" si="36"/>
        <v>J.4</v>
      </c>
      <c r="B129" s="22" t="s">
        <v>30</v>
      </c>
      <c r="C129" s="12" t="s">
        <v>31</v>
      </c>
      <c r="D129" s="15">
        <v>4</v>
      </c>
      <c r="E129" s="12" t="s">
        <v>15</v>
      </c>
      <c r="F129" s="39" t="s">
        <v>216</v>
      </c>
      <c r="G129" s="2" t="str">
        <f t="shared" si="31"/>
        <v>J.04  Miscellaneous – Coelogyne EXCLUDING Dendrochilum</v>
      </c>
      <c r="H129" s="25" t="e">
        <f>VLOOKUP(Schedule[[#This Row],[Alliance]],#REF!,3,FALSE)</f>
        <v>#REF!</v>
      </c>
      <c r="I129" s="25" t="e">
        <f>COUNTIFS(#REF!,Schedule[[#This Row],[ClassID]],#REF!,"&lt;&gt;X")</f>
        <v>#REF!</v>
      </c>
      <c r="J129" s="42"/>
    </row>
    <row r="130" spans="1:10" ht="15.75" x14ac:dyDescent="0.45">
      <c r="A130" s="24" t="str">
        <f t="shared" si="36"/>
        <v>J.5</v>
      </c>
      <c r="B130" s="22" t="s">
        <v>30</v>
      </c>
      <c r="C130" s="12" t="s">
        <v>31</v>
      </c>
      <c r="D130" s="15">
        <v>5</v>
      </c>
      <c r="E130" s="12" t="s">
        <v>15</v>
      </c>
      <c r="F130" s="39" t="s">
        <v>129</v>
      </c>
      <c r="G130" s="2" t="str">
        <f>LEFT(B130,1)&amp;"."&amp;TEXT(D130,"00")&amp;"  "&amp;F130</f>
        <v xml:space="preserve">J.05  Miscellaneous – Dendrochilum </v>
      </c>
      <c r="H130" s="25" t="e">
        <f>VLOOKUP(Schedule[[#This Row],[Alliance]],#REF!,3,FALSE)</f>
        <v>#REF!</v>
      </c>
      <c r="I130" s="25" t="e">
        <f>COUNTIFS(#REF!,Schedule[[#This Row],[ClassID]],#REF!,"&lt;&gt;X")</f>
        <v>#REF!</v>
      </c>
      <c r="J130" s="42"/>
    </row>
    <row r="131" spans="1:10" ht="15.75" x14ac:dyDescent="0.45">
      <c r="A131" s="24" t="str">
        <f t="shared" si="36"/>
        <v>J.6</v>
      </c>
      <c r="B131" s="22" t="s">
        <v>30</v>
      </c>
      <c r="C131" s="12" t="s">
        <v>31</v>
      </c>
      <c r="D131" s="15">
        <v>6</v>
      </c>
      <c r="E131" s="12" t="s">
        <v>15</v>
      </c>
      <c r="F131" s="39" t="s">
        <v>130</v>
      </c>
      <c r="G131" s="2" t="str">
        <f t="shared" si="31"/>
        <v xml:space="preserve">J.06  Miscellaneous - Stanhopea, etc. </v>
      </c>
      <c r="H131" s="25" t="e">
        <f>VLOOKUP(Schedule[[#This Row],[Alliance]],#REF!,3,FALSE)</f>
        <v>#REF!</v>
      </c>
      <c r="I131" s="25" t="e">
        <f>COUNTIFS(#REF!,Schedule[[#This Row],[ClassID]],#REF!,"&lt;&gt;X")</f>
        <v>#REF!</v>
      </c>
      <c r="J131" s="42"/>
    </row>
    <row r="132" spans="1:10" ht="15.75" x14ac:dyDescent="0.45">
      <c r="A132" s="24" t="str">
        <f t="shared" si="36"/>
        <v>J.7</v>
      </c>
      <c r="B132" s="22" t="s">
        <v>30</v>
      </c>
      <c r="C132" s="12" t="s">
        <v>31</v>
      </c>
      <c r="D132" s="15">
        <v>7</v>
      </c>
      <c r="E132" s="12" t="s">
        <v>15</v>
      </c>
      <c r="F132" s="39" t="s">
        <v>131</v>
      </c>
      <c r="G132" s="2" t="str">
        <f t="shared" si="31"/>
        <v xml:space="preserve">J.07  Miscellaneous- Bollea Tribe </v>
      </c>
      <c r="H132" s="25" t="e">
        <f>VLOOKUP(Schedule[[#This Row],[Alliance]],#REF!,3,FALSE)</f>
        <v>#REF!</v>
      </c>
      <c r="I132" s="25" t="e">
        <f>COUNTIFS(#REF!,Schedule[[#This Row],[ClassID]],#REF!,"&lt;&gt;X")</f>
        <v>#REF!</v>
      </c>
      <c r="J132" s="42"/>
    </row>
    <row r="133" spans="1:10" ht="15.75" x14ac:dyDescent="0.45">
      <c r="A133" s="24" t="str">
        <f t="shared" si="36"/>
        <v>J.8</v>
      </c>
      <c r="B133" s="22" t="s">
        <v>30</v>
      </c>
      <c r="C133" s="12" t="s">
        <v>31</v>
      </c>
      <c r="D133" s="15">
        <v>8</v>
      </c>
      <c r="E133" s="12" t="s">
        <v>15</v>
      </c>
      <c r="F133" s="39" t="s">
        <v>132</v>
      </c>
      <c r="G133" s="2" t="str">
        <f t="shared" si="31"/>
        <v>J.08  Miscellaneous – Bulbophyllum, Cirrhopetalum</v>
      </c>
      <c r="H133" s="25" t="e">
        <f>VLOOKUP(Schedule[[#This Row],[Alliance]],#REF!,3,FALSE)</f>
        <v>#REF!</v>
      </c>
      <c r="I133" s="25" t="e">
        <f>COUNTIFS(#REF!,Schedule[[#This Row],[ClassID]],#REF!,"&lt;&gt;X")</f>
        <v>#REF!</v>
      </c>
      <c r="J133" s="42"/>
    </row>
    <row r="134" spans="1:10" ht="15.75" x14ac:dyDescent="0.45">
      <c r="A134" s="24" t="str">
        <f t="shared" si="36"/>
        <v>J.9</v>
      </c>
      <c r="B134" s="22" t="s">
        <v>30</v>
      </c>
      <c r="C134" s="12" t="s">
        <v>31</v>
      </c>
      <c r="D134" s="15">
        <v>9</v>
      </c>
      <c r="E134" s="12" t="s">
        <v>15</v>
      </c>
      <c r="F134" s="39" t="s">
        <v>133</v>
      </c>
      <c r="G134" s="2" t="str">
        <f t="shared" si="31"/>
        <v xml:space="preserve">J.09  Miscellaneous - Bletia, etc. </v>
      </c>
      <c r="H134" s="25" t="e">
        <f>VLOOKUP(Schedule[[#This Row],[Alliance]],#REF!,3,FALSE)</f>
        <v>#REF!</v>
      </c>
      <c r="I134" s="25" t="e">
        <f>COUNTIFS(#REF!,Schedule[[#This Row],[ClassID]],#REF!,"&lt;&gt;X")</f>
        <v>#REF!</v>
      </c>
      <c r="J134" s="42"/>
    </row>
    <row r="135" spans="1:10" ht="15.75" x14ac:dyDescent="0.45">
      <c r="A135" s="24" t="str">
        <f t="shared" si="36"/>
        <v>J.10</v>
      </c>
      <c r="B135" s="22" t="s">
        <v>30</v>
      </c>
      <c r="C135" s="12" t="s">
        <v>31</v>
      </c>
      <c r="D135" s="15">
        <v>10</v>
      </c>
      <c r="E135" s="12" t="s">
        <v>15</v>
      </c>
      <c r="F135" s="39" t="s">
        <v>134</v>
      </c>
      <c r="G135" s="2" t="str">
        <f t="shared" si="31"/>
        <v xml:space="preserve">J.10  Miscellaneous - Jewel Orchids </v>
      </c>
      <c r="H135" s="25" t="e">
        <f>VLOOKUP(Schedule[[#This Row],[Alliance]],#REF!,3,FALSE)</f>
        <v>#REF!</v>
      </c>
      <c r="I135" s="25" t="e">
        <f>COUNTIFS(#REF!,Schedule[[#This Row],[ClassID]],#REF!,"&lt;&gt;X")</f>
        <v>#REF!</v>
      </c>
      <c r="J135" s="42"/>
    </row>
    <row r="136" spans="1:10" ht="15.75" x14ac:dyDescent="0.45">
      <c r="A136" s="15" t="str">
        <f>LEFT(B136,1)&amp;"."&amp;TEXT(D136,"0")</f>
        <v>J.11</v>
      </c>
      <c r="B136" s="22" t="s">
        <v>30</v>
      </c>
      <c r="C136" s="12" t="s">
        <v>31</v>
      </c>
      <c r="D136" s="15">
        <v>11</v>
      </c>
      <c r="E136" s="13" t="s">
        <v>15</v>
      </c>
      <c r="F136" s="39" t="s">
        <v>135</v>
      </c>
      <c r="G136" s="2" t="str">
        <f>LEFT(B136,1)&amp;"."&amp;TEXT(D136,"00")&amp;"  "&amp;F136</f>
        <v xml:space="preserve">J.11  Miscellaneous – Other non-flowering orchids </v>
      </c>
      <c r="H136" s="25" t="e">
        <f>VLOOKUP(Schedule[[#This Row],[Alliance]],#REF!,3,FALSE)</f>
        <v>#REF!</v>
      </c>
      <c r="I136" s="25" t="e">
        <f>COUNTIFS(#REF!,Schedule[[#This Row],[ClassID]],#REF!,"&lt;&gt;X")</f>
        <v>#REF!</v>
      </c>
      <c r="J136" s="25"/>
    </row>
    <row r="137" spans="1:10" ht="15.75" x14ac:dyDescent="0.45">
      <c r="A137" s="15" t="str">
        <f>LEFT(B137,1)&amp;"."&amp;TEXT(D137,"0")</f>
        <v>J.12</v>
      </c>
      <c r="B137" s="22" t="s">
        <v>30</v>
      </c>
      <c r="C137" s="12" t="s">
        <v>31</v>
      </c>
      <c r="D137" s="15">
        <v>12</v>
      </c>
      <c r="E137" s="13" t="s">
        <v>15</v>
      </c>
      <c r="F137" s="39" t="s">
        <v>136</v>
      </c>
      <c r="G137" s="2" t="str">
        <f>LEFT(B137,1)&amp;"."&amp;TEXT(D137,"00")&amp;"  "&amp;F137</f>
        <v xml:space="preserve">J.12  Miscellaneous -Terrestrials – other </v>
      </c>
      <c r="H137" s="25" t="e">
        <f>VLOOKUP(Schedule[[#This Row],[Alliance]],#REF!,3,FALSE)</f>
        <v>#REF!</v>
      </c>
      <c r="I137" s="25" t="e">
        <f>COUNTIFS(#REF!,Schedule[[#This Row],[ClassID]],#REF!,"&lt;&gt;X")</f>
        <v>#REF!</v>
      </c>
      <c r="J137" s="25"/>
    </row>
    <row r="138" spans="1:10" ht="15.75" x14ac:dyDescent="0.45">
      <c r="A138" s="15" t="str">
        <f>LEFT(B138,1)&amp;"."&amp;TEXT(D138,"0")</f>
        <v>J.13</v>
      </c>
      <c r="B138" s="22" t="s">
        <v>30</v>
      </c>
      <c r="C138" s="12" t="s">
        <v>31</v>
      </c>
      <c r="D138" s="15">
        <v>13</v>
      </c>
      <c r="E138" s="13" t="s">
        <v>15</v>
      </c>
      <c r="F138" s="39" t="s">
        <v>137</v>
      </c>
      <c r="G138" s="2" t="str">
        <f>LEFT(B138,1)&amp;"."&amp;TEXT(D138,"00")&amp;"  "&amp;F138</f>
        <v xml:space="preserve">J.13  Miscellaneous -Species and Hybrids not covered elsewhere </v>
      </c>
      <c r="H138" s="25" t="e">
        <f>VLOOKUP(Schedule[[#This Row],[Alliance]],#REF!,3,FALSE)</f>
        <v>#REF!</v>
      </c>
      <c r="I138" s="25" t="e">
        <f>COUNTIFS(#REF!,Schedule[[#This Row],[ClassID]],#REF!,"&lt;&gt;X")</f>
        <v>#REF!</v>
      </c>
      <c r="J138" s="25"/>
    </row>
    <row r="139" spans="1:10" ht="15.75" x14ac:dyDescent="0.45">
      <c r="A139" s="15" t="str">
        <f>LEFT(B139,1)&amp;"."&amp;TEXT(D139,"0")</f>
        <v>J.14</v>
      </c>
      <c r="B139" s="22" t="s">
        <v>30</v>
      </c>
      <c r="C139" s="12" t="s">
        <v>31</v>
      </c>
      <c r="D139" s="15">
        <v>14</v>
      </c>
      <c r="E139" s="13" t="s">
        <v>15</v>
      </c>
      <c r="F139" s="39" t="s">
        <v>138</v>
      </c>
      <c r="G139" s="2" t="str">
        <f>LEFT(B139,1)&amp;"."&amp;TEXT(D139,"00")&amp;"  "&amp;F139</f>
        <v xml:space="preserve">J.14  Miscellaneous MINIATURE </v>
      </c>
      <c r="H139" s="25" t="e">
        <f>VLOOKUP(Schedule[[#This Row],[Alliance]],#REF!,3,FALSE)</f>
        <v>#REF!</v>
      </c>
      <c r="I139" s="25" t="e">
        <f>COUNTIFS(#REF!,Schedule[[#This Row],[ClassID]],#REF!,"&lt;&gt;X")</f>
        <v>#REF!</v>
      </c>
      <c r="J139" s="25"/>
    </row>
    <row r="140" spans="1:10" ht="15.75" x14ac:dyDescent="0.45">
      <c r="A140" s="24" t="str">
        <f t="shared" ref="A140:A141" si="37">LEFT(B140,1)&amp;"."&amp;TEXT(D140,"0")</f>
        <v>J.15</v>
      </c>
      <c r="B140" s="22" t="s">
        <v>30</v>
      </c>
      <c r="C140" s="12" t="s">
        <v>31</v>
      </c>
      <c r="D140" s="24">
        <v>15</v>
      </c>
      <c r="E140" s="12" t="s">
        <v>15</v>
      </c>
      <c r="F140" s="39" t="s">
        <v>217</v>
      </c>
      <c r="G140" s="2" t="str">
        <f t="shared" si="31"/>
        <v xml:space="preserve">J.15  Miscellaneous – HOME GROWER – WINDOWSILL ONLY </v>
      </c>
      <c r="H140" s="25" t="e">
        <f>VLOOKUP(Schedule[[#This Row],[Alliance]],#REF!,3,FALSE)</f>
        <v>#REF!</v>
      </c>
      <c r="I140" s="25" t="e">
        <f>COUNTIFS(#REF!,Schedule[[#This Row],[ClassID]],#REF!,"&lt;&gt;X")</f>
        <v>#REF!</v>
      </c>
      <c r="J140" s="42"/>
    </row>
    <row r="141" spans="1:10" ht="15.75" x14ac:dyDescent="0.45">
      <c r="A141" s="24" t="str">
        <f t="shared" si="37"/>
        <v>J.16</v>
      </c>
      <c r="B141" s="22" t="s">
        <v>30</v>
      </c>
      <c r="C141" s="12" t="s">
        <v>31</v>
      </c>
      <c r="D141" s="24">
        <v>16</v>
      </c>
      <c r="E141" s="12" t="s">
        <v>15</v>
      </c>
      <c r="F141" s="39" t="s">
        <v>218</v>
      </c>
      <c r="G141" s="2" t="str">
        <f t="shared" si="31"/>
        <v xml:space="preserve">J.16  Miscellaneous – HOME GROWER - UNDER LIGHTS </v>
      </c>
      <c r="H141" s="25" t="e">
        <f>VLOOKUP(Schedule[[#This Row],[Alliance]],#REF!,3,FALSE)</f>
        <v>#REF!</v>
      </c>
      <c r="I141" s="25" t="e">
        <f>COUNTIFS(#REF!,Schedule[[#This Row],[ClassID]],#REF!,"&lt;&gt;X")</f>
        <v>#REF!</v>
      </c>
      <c r="J141" s="42"/>
    </row>
    <row r="142" spans="1:10" ht="15.75" x14ac:dyDescent="0.45">
      <c r="A142" s="15" t="str">
        <f>LEFT(B142,1)&amp;"."&amp;TEXT(D142,"0")</f>
        <v>J.17</v>
      </c>
      <c r="B142" s="22" t="s">
        <v>30</v>
      </c>
      <c r="C142" s="12" t="s">
        <v>31</v>
      </c>
      <c r="D142" s="15">
        <v>17</v>
      </c>
      <c r="E142" s="13" t="s">
        <v>47</v>
      </c>
      <c r="F142" s="44" t="s">
        <v>139</v>
      </c>
      <c r="G142" s="2" t="str">
        <f>LEFT(B142,1)&amp;"."&amp;TEXT(D142,"00")&amp;"  "&amp;F142</f>
        <v>J.17  ROSETTE -Best Miscellaneous Genera, Classes J.1-J.13</v>
      </c>
      <c r="H142" s="25" t="e">
        <f>VLOOKUP(Schedule[[#This Row],[Alliance]],#REF!,3,FALSE)</f>
        <v>#REF!</v>
      </c>
      <c r="I142" s="25" t="e">
        <f>COUNTIFS(#REF!,Schedule[[#This Row],[ClassID]],#REF!,"&lt;&gt;X")</f>
        <v>#REF!</v>
      </c>
      <c r="J142" s="25"/>
    </row>
    <row r="143" spans="1:10" ht="15.75" x14ac:dyDescent="0.45">
      <c r="A143" s="24" t="str">
        <f t="shared" ref="A143:A149" si="38">LEFT(B143,1)&amp;"."&amp;TEXT(D143,"0")</f>
        <v>K.1</v>
      </c>
      <c r="B143" s="5" t="s">
        <v>32</v>
      </c>
      <c r="C143" s="12" t="s">
        <v>33</v>
      </c>
      <c r="D143" s="15">
        <v>1</v>
      </c>
      <c r="E143" s="12" t="s">
        <v>15</v>
      </c>
      <c r="F143" s="39" t="s">
        <v>140</v>
      </c>
      <c r="G143" s="2" t="str">
        <f t="shared" si="31"/>
        <v>K.01  Art Work – Photography</v>
      </c>
      <c r="H143" s="25" t="e">
        <f>VLOOKUP(Schedule[[#This Row],[Alliance]],#REF!,3,FALSE)</f>
        <v>#REF!</v>
      </c>
      <c r="I143" s="25" t="e">
        <f>COUNTIFS(#REF!,Schedule[[#This Row],[ClassID]],#REF!,"&lt;&gt;X")</f>
        <v>#REF!</v>
      </c>
      <c r="J143" s="42"/>
    </row>
    <row r="144" spans="1:10" ht="15.75" x14ac:dyDescent="0.45">
      <c r="A144" s="24" t="str">
        <f t="shared" si="38"/>
        <v>K.2</v>
      </c>
      <c r="B144" s="5" t="s">
        <v>32</v>
      </c>
      <c r="C144" s="12" t="s">
        <v>33</v>
      </c>
      <c r="D144" s="15">
        <v>2</v>
      </c>
      <c r="E144" s="12" t="s">
        <v>15</v>
      </c>
      <c r="F144" s="39" t="s">
        <v>141</v>
      </c>
      <c r="G144" s="2" t="str">
        <f t="shared" si="31"/>
        <v>K.02  Art Work - Prints, Monoprints, Collages</v>
      </c>
      <c r="H144" s="25" t="e">
        <f>VLOOKUP(Schedule[[#This Row],[Alliance]],#REF!,3,FALSE)</f>
        <v>#REF!</v>
      </c>
      <c r="I144" s="25" t="e">
        <f>COUNTIFS(#REF!,Schedule[[#This Row],[ClassID]],#REF!,"&lt;&gt;X")</f>
        <v>#REF!</v>
      </c>
      <c r="J144" s="42"/>
    </row>
    <row r="145" spans="1:10" ht="15.75" x14ac:dyDescent="0.45">
      <c r="A145" s="24" t="str">
        <f t="shared" si="38"/>
        <v>K.3</v>
      </c>
      <c r="B145" s="5" t="s">
        <v>32</v>
      </c>
      <c r="C145" s="12" t="s">
        <v>33</v>
      </c>
      <c r="D145" s="15">
        <v>3</v>
      </c>
      <c r="E145" s="12" t="s">
        <v>15</v>
      </c>
      <c r="F145" s="39" t="s">
        <v>142</v>
      </c>
      <c r="G145" s="2" t="str">
        <f t="shared" si="31"/>
        <v xml:space="preserve">K.03  Art Work – Paintings, Drawings </v>
      </c>
      <c r="H145" s="25" t="e">
        <f>VLOOKUP(Schedule[[#This Row],[Alliance]],#REF!,3,FALSE)</f>
        <v>#REF!</v>
      </c>
      <c r="I145" s="25" t="e">
        <f>COUNTIFS(#REF!,Schedule[[#This Row],[ClassID]],#REF!,"&lt;&gt;X")</f>
        <v>#REF!</v>
      </c>
      <c r="J145" s="42"/>
    </row>
    <row r="146" spans="1:10" ht="15.75" x14ac:dyDescent="0.45">
      <c r="A146" s="24" t="str">
        <f t="shared" si="38"/>
        <v>K.4</v>
      </c>
      <c r="B146" s="5" t="s">
        <v>32</v>
      </c>
      <c r="C146" s="12" t="s">
        <v>33</v>
      </c>
      <c r="D146" s="15">
        <v>4</v>
      </c>
      <c r="E146" s="12" t="s">
        <v>15</v>
      </c>
      <c r="F146" s="39" t="s">
        <v>143</v>
      </c>
      <c r="G146" s="2" t="str">
        <f t="shared" si="31"/>
        <v>K.04  Art Work – Fiber Art</v>
      </c>
      <c r="H146" s="25" t="e">
        <f>VLOOKUP(Schedule[[#This Row],[Alliance]],#REF!,3,FALSE)</f>
        <v>#REF!</v>
      </c>
      <c r="I146" s="25" t="e">
        <f>COUNTIFS(#REF!,Schedule[[#This Row],[ClassID]],#REF!,"&lt;&gt;X")</f>
        <v>#REF!</v>
      </c>
      <c r="J146" s="42"/>
    </row>
    <row r="147" spans="1:10" ht="15.75" x14ac:dyDescent="0.45">
      <c r="A147" s="24" t="str">
        <f t="shared" si="38"/>
        <v>K.5</v>
      </c>
      <c r="B147" s="5" t="s">
        <v>32</v>
      </c>
      <c r="C147" s="12" t="s">
        <v>33</v>
      </c>
      <c r="D147" s="15">
        <v>5</v>
      </c>
      <c r="E147" s="12" t="s">
        <v>15</v>
      </c>
      <c r="F147" s="39" t="s">
        <v>144</v>
      </c>
      <c r="G147" s="2" t="str">
        <f t="shared" si="31"/>
        <v xml:space="preserve">K.05  Art Work – Sculpture, Glass, Metal </v>
      </c>
      <c r="H147" s="25" t="e">
        <f>VLOOKUP(Schedule[[#This Row],[Alliance]],#REF!,3,FALSE)</f>
        <v>#REF!</v>
      </c>
      <c r="I147" s="25" t="e">
        <f>COUNTIFS(#REF!,Schedule[[#This Row],[ClassID]],#REF!,"&lt;&gt;X")</f>
        <v>#REF!</v>
      </c>
      <c r="J147" s="42"/>
    </row>
    <row r="148" spans="1:10" ht="15.75" x14ac:dyDescent="0.45">
      <c r="A148" s="24" t="str">
        <f t="shared" si="38"/>
        <v>K.6</v>
      </c>
      <c r="B148" s="5" t="s">
        <v>32</v>
      </c>
      <c r="C148" s="12" t="s">
        <v>33</v>
      </c>
      <c r="D148" s="15">
        <v>6</v>
      </c>
      <c r="E148" s="12" t="s">
        <v>15</v>
      </c>
      <c r="F148" s="39" t="s">
        <v>145</v>
      </c>
      <c r="G148" s="2" t="str">
        <f t="shared" si="31"/>
        <v>K.06  Art Work – Jewelry</v>
      </c>
      <c r="H148" s="25" t="e">
        <f>VLOOKUP(Schedule[[#This Row],[Alliance]],#REF!,3,FALSE)</f>
        <v>#REF!</v>
      </c>
      <c r="I148" s="25" t="e">
        <f>COUNTIFS(#REF!,Schedule[[#This Row],[ClassID]],#REF!,"&lt;&gt;X")</f>
        <v>#REF!</v>
      </c>
      <c r="J148" s="42"/>
    </row>
    <row r="149" spans="1:10" ht="15.75" x14ac:dyDescent="0.45">
      <c r="A149" s="24" t="str">
        <f t="shared" si="38"/>
        <v>K.7</v>
      </c>
      <c r="B149" s="5" t="s">
        <v>32</v>
      </c>
      <c r="C149" s="12" t="s">
        <v>33</v>
      </c>
      <c r="D149" s="15">
        <v>7</v>
      </c>
      <c r="E149" s="12" t="s">
        <v>15</v>
      </c>
      <c r="F149" s="39" t="s">
        <v>146</v>
      </c>
      <c r="G149" s="2" t="str">
        <f t="shared" si="31"/>
        <v xml:space="preserve">K.07  Art Work – All Other </v>
      </c>
      <c r="H149" s="25" t="e">
        <f>VLOOKUP(Schedule[[#This Row],[Alliance]],#REF!,3,FALSE)</f>
        <v>#REF!</v>
      </c>
      <c r="I149" s="25" t="e">
        <f>COUNTIFS(#REF!,Schedule[[#This Row],[ClassID]],#REF!,"&lt;&gt;X")</f>
        <v>#REF!</v>
      </c>
      <c r="J149" s="42"/>
    </row>
    <row r="150" spans="1:10" ht="15.75" x14ac:dyDescent="0.45">
      <c r="A150" s="24" t="str">
        <f>LEFT(B150,1)&amp;"."&amp;TEXT(D150,"0")</f>
        <v>K.8</v>
      </c>
      <c r="B150" s="5" t="s">
        <v>32</v>
      </c>
      <c r="C150" s="12" t="s">
        <v>33</v>
      </c>
      <c r="D150" s="15">
        <v>8</v>
      </c>
      <c r="E150" s="12" t="s">
        <v>47</v>
      </c>
      <c r="F150" s="44" t="s">
        <v>51</v>
      </c>
      <c r="G150" s="2" t="str">
        <f t="shared" ref="G150:G152" si="39">LEFT(B150,1)&amp;"."&amp;TEXT(D150,"00")&amp;"  "&amp;F150</f>
        <v>K.08  ROSETTE For Best Art Work Classes K.1-K.7</v>
      </c>
      <c r="H150" s="25" t="e">
        <f>VLOOKUP(Schedule[[#This Row],[Alliance]],#REF!,3,FALSE)</f>
        <v>#REF!</v>
      </c>
      <c r="I150" s="25" t="e">
        <f>COUNTIFS(#REF!,Schedule[[#This Row],[ClassID]],#REF!,"&lt;&gt;X")</f>
        <v>#REF!</v>
      </c>
      <c r="J150" s="42"/>
    </row>
    <row r="151" spans="1:10" ht="15.75" x14ac:dyDescent="0.45">
      <c r="A151" s="24" t="str">
        <f t="shared" ref="A151:A152" si="40">LEFT(B151,1)&amp;"."&amp;TEXT(D151,"0")</f>
        <v>L.1</v>
      </c>
      <c r="B151" s="39" t="s">
        <v>49</v>
      </c>
      <c r="C151" s="39" t="s">
        <v>49</v>
      </c>
      <c r="D151" s="15">
        <v>1</v>
      </c>
      <c r="E151" s="12" t="s">
        <v>15</v>
      </c>
      <c r="F151" s="39" t="s">
        <v>147</v>
      </c>
      <c r="G151" s="2" t="str">
        <f t="shared" si="39"/>
        <v xml:space="preserve">L.01  Floral Design and Arrangements – Bouquets and Table Arrangements </v>
      </c>
      <c r="H151" s="25" t="e">
        <f>VLOOKUP(Schedule[[#This Row],[Alliance]],#REF!,3,FALSE)</f>
        <v>#REF!</v>
      </c>
      <c r="I151" s="25" t="e">
        <f>COUNTIFS(#REF!,Schedule[[#This Row],[ClassID]],#REF!,"&lt;&gt;X")</f>
        <v>#REF!</v>
      </c>
      <c r="J151" s="42"/>
    </row>
    <row r="152" spans="1:10" ht="15.75" x14ac:dyDescent="0.45">
      <c r="A152" s="24" t="str">
        <f t="shared" si="40"/>
        <v>L.2</v>
      </c>
      <c r="B152" s="39" t="s">
        <v>49</v>
      </c>
      <c r="C152" s="39" t="s">
        <v>49</v>
      </c>
      <c r="D152" s="15">
        <v>2</v>
      </c>
      <c r="E152" s="12" t="s">
        <v>15</v>
      </c>
      <c r="F152" s="39" t="s">
        <v>148</v>
      </c>
      <c r="G152" s="2" t="str">
        <f t="shared" si="39"/>
        <v>L.02  Floral Design and Arrangements – All other</v>
      </c>
      <c r="H152" s="25" t="e">
        <f>VLOOKUP(Schedule[[#This Row],[Alliance]],#REF!,3,FALSE)</f>
        <v>#REF!</v>
      </c>
      <c r="I152" s="25" t="e">
        <f>COUNTIFS(#REF!,Schedule[[#This Row],[ClassID]],#REF!,"&lt;&gt;X")</f>
        <v>#REF!</v>
      </c>
      <c r="J152" s="42"/>
    </row>
    <row r="153" spans="1:10" ht="15.75" x14ac:dyDescent="0.45">
      <c r="A153" s="15" t="str">
        <f>LEFT(B153,1)&amp;"."&amp;TEXT(D153,"0")</f>
        <v>L.3</v>
      </c>
      <c r="B153" s="39" t="s">
        <v>49</v>
      </c>
      <c r="C153" s="39" t="s">
        <v>49</v>
      </c>
      <c r="D153" s="15">
        <v>3</v>
      </c>
      <c r="E153" s="13" t="s">
        <v>47</v>
      </c>
      <c r="F153" s="44" t="s">
        <v>52</v>
      </c>
      <c r="G153" s="2" t="str">
        <f>LEFT(B153,1)&amp;"."&amp;TEXT(D153,"00")&amp;"  "&amp;F153</f>
        <v>L.03  ROSETTE For Best Floral Design and Arrangements Classes L.1-L.2</v>
      </c>
      <c r="H153" s="25" t="e">
        <f>VLOOKUP(Schedule[[#This Row],[Alliance]],#REF!,3,FALSE)</f>
        <v>#REF!</v>
      </c>
      <c r="I153" s="25" t="e">
        <f>COUNTIFS(#REF!,Schedule[[#This Row],[ClassID]],#REF!,"&lt;&gt;X")</f>
        <v>#REF!</v>
      </c>
      <c r="J153" s="25"/>
    </row>
    <row r="154" spans="1:10" ht="15.75" x14ac:dyDescent="0.45">
      <c r="A154" s="24" t="str">
        <f>LEFT(B154,1)&amp;"."&amp;TEXT(D154,"0")</f>
        <v>N.1</v>
      </c>
      <c r="B154" s="5" t="s">
        <v>34</v>
      </c>
      <c r="C154" s="12" t="s">
        <v>35</v>
      </c>
      <c r="D154" s="15">
        <v>1</v>
      </c>
      <c r="E154" s="12" t="s">
        <v>15</v>
      </c>
      <c r="F154" s="39" t="s">
        <v>149</v>
      </c>
      <c r="G154" s="2" t="str">
        <f t="shared" ref="G154:G161" si="41">LEFT(B154,1)&amp;"."&amp;TEXT(D154,"00")&amp;"  "&amp;F154</f>
        <v xml:space="preserve">N.01  Open Competition VENDOR or PROFESSIONAL Any Size </v>
      </c>
      <c r="H154" s="25" t="e">
        <f>VLOOKUP(Schedule[[#This Row],[Alliance]],#REF!,3,FALSE)</f>
        <v>#REF!</v>
      </c>
      <c r="I154" s="25" t="e">
        <f>COUNTIFS(#REF!,Schedule[[#This Row],[ClassID]],#REF!,"&lt;&gt;X")</f>
        <v>#REF!</v>
      </c>
      <c r="J154" s="42"/>
    </row>
    <row r="155" spans="1:10" ht="15.75" x14ac:dyDescent="0.45">
      <c r="A155" s="24" t="str">
        <f t="shared" ref="A155:A166" si="42">LEFT(B155,1)&amp;"."&amp;TEXT(D155,"0")</f>
        <v>N.2</v>
      </c>
      <c r="B155" s="5" t="s">
        <v>34</v>
      </c>
      <c r="C155" s="12" t="s">
        <v>35</v>
      </c>
      <c r="D155" s="15">
        <v>2</v>
      </c>
      <c r="E155" s="12" t="s">
        <v>15</v>
      </c>
      <c r="F155" s="39" t="s">
        <v>150</v>
      </c>
      <c r="G155" s="2" t="str">
        <f t="shared" si="41"/>
        <v xml:space="preserve">N.02  Open Competition HOBBYIST/NON-COMMERCIAL Any Size </v>
      </c>
      <c r="H155" s="25" t="e">
        <f>VLOOKUP(Schedule[[#This Row],[Alliance]],#REF!,3,FALSE)</f>
        <v>#REF!</v>
      </c>
      <c r="I155" s="25" t="e">
        <f>COUNTIFS(#REF!,Schedule[[#This Row],[ClassID]],#REF!,"&lt;&gt;X")</f>
        <v>#REF!</v>
      </c>
      <c r="J155" s="42"/>
    </row>
    <row r="156" spans="1:10" ht="15.75" x14ac:dyDescent="0.45">
      <c r="A156" s="24" t="str">
        <f t="shared" si="42"/>
        <v>N.3</v>
      </c>
      <c r="B156" s="5" t="s">
        <v>34</v>
      </c>
      <c r="C156" s="12" t="s">
        <v>35</v>
      </c>
      <c r="D156" s="15">
        <v>3</v>
      </c>
      <c r="E156" s="12" t="s">
        <v>15</v>
      </c>
      <c r="F156" s="39" t="s">
        <v>151</v>
      </c>
      <c r="G156" s="2" t="str">
        <f t="shared" si="41"/>
        <v xml:space="preserve">N.03  Orchid SOCIETY Display </v>
      </c>
      <c r="H156" s="25" t="e">
        <f>VLOOKUP(Schedule[[#This Row],[Alliance]],#REF!,3,FALSE)</f>
        <v>#REF!</v>
      </c>
      <c r="I156" s="25" t="e">
        <f>COUNTIFS(#REF!,Schedule[[#This Row],[ClassID]],#REF!,"&lt;&gt;X")</f>
        <v>#REF!</v>
      </c>
      <c r="J156" s="42"/>
    </row>
    <row r="157" spans="1:10" s="21" customFormat="1" ht="16.5" customHeight="1" x14ac:dyDescent="0.45">
      <c r="A157" s="24" t="str">
        <f t="shared" si="42"/>
        <v>N.4</v>
      </c>
      <c r="B157" s="5" t="s">
        <v>34</v>
      </c>
      <c r="C157" s="12" t="s">
        <v>35</v>
      </c>
      <c r="D157" s="15">
        <v>4</v>
      </c>
      <c r="E157" s="12" t="s">
        <v>15</v>
      </c>
      <c r="F157" s="39" t="s">
        <v>152</v>
      </c>
      <c r="G157" s="2" t="str">
        <f t="shared" si="41"/>
        <v xml:space="preserve">N.04  Educational Display </v>
      </c>
      <c r="H157" s="25" t="e">
        <f>VLOOKUP(Schedule[[#This Row],[Alliance]],#REF!,3,FALSE)</f>
        <v>#REF!</v>
      </c>
      <c r="I157" s="25" t="e">
        <f>COUNTIFS(#REF!,Schedule[[#This Row],[ClassID]],#REF!,"&lt;&gt;X")</f>
        <v>#REF!</v>
      </c>
      <c r="J157" s="42"/>
    </row>
    <row r="158" spans="1:10" s="21" customFormat="1" ht="16.5" customHeight="1" x14ac:dyDescent="0.45">
      <c r="A158" s="24" t="str">
        <f t="shared" si="42"/>
        <v>N.5</v>
      </c>
      <c r="B158" s="5" t="s">
        <v>34</v>
      </c>
      <c r="C158" s="12" t="s">
        <v>35</v>
      </c>
      <c r="D158" s="15">
        <v>5</v>
      </c>
      <c r="E158" s="12" t="s">
        <v>15</v>
      </c>
      <c r="F158" s="39" t="s">
        <v>153</v>
      </c>
      <c r="G158" s="2" t="str">
        <f t="shared" si="41"/>
        <v xml:space="preserve">N.05  Artwork Display </v>
      </c>
      <c r="H158" s="25" t="e">
        <f>VLOOKUP(Schedule[[#This Row],[Alliance]],#REF!,3,FALSE)</f>
        <v>#REF!</v>
      </c>
      <c r="I158" s="25" t="e">
        <f>COUNTIFS(#REF!,Schedule[[#This Row],[ClassID]],#REF!,"&lt;&gt;X")</f>
        <v>#REF!</v>
      </c>
      <c r="J158" s="42"/>
    </row>
    <row r="159" spans="1:10" s="21" customFormat="1" ht="16.5" customHeight="1" x14ac:dyDescent="0.45">
      <c r="A159" s="15" t="str">
        <f>LEFT(B159,1)&amp;"."&amp;TEXT(D159,"0")</f>
        <v>N.6</v>
      </c>
      <c r="B159" s="5" t="s">
        <v>34</v>
      </c>
      <c r="C159" s="12" t="s">
        <v>35</v>
      </c>
      <c r="D159" s="15">
        <v>6</v>
      </c>
      <c r="E159" s="13" t="s">
        <v>15</v>
      </c>
      <c r="F159" s="39" t="s">
        <v>154</v>
      </c>
      <c r="G159" s="2" t="str">
        <f>LEFT(B159,1)&amp;"."&amp;TEXT(D159,"00")&amp;"  "&amp;F159</f>
        <v xml:space="preserve">N.06  Cut Flower Display </v>
      </c>
      <c r="H159" s="25" t="e">
        <f>VLOOKUP(Schedule[[#This Row],[Alliance]],#REF!,3,FALSE)</f>
        <v>#REF!</v>
      </c>
      <c r="I159" s="25" t="e">
        <f>COUNTIFS(#REF!,Schedule[[#This Row],[ClassID]],#REF!,"&lt;&gt;X")</f>
        <v>#REF!</v>
      </c>
      <c r="J159" s="25"/>
    </row>
    <row r="160" spans="1:10" ht="15.75" x14ac:dyDescent="0.45">
      <c r="A160" s="26" t="str">
        <f t="shared" si="42"/>
        <v>O.1</v>
      </c>
      <c r="B160" s="5" t="s">
        <v>36</v>
      </c>
      <c r="C160" s="12" t="s">
        <v>37</v>
      </c>
      <c r="D160" s="27">
        <v>1</v>
      </c>
      <c r="E160" s="20" t="s">
        <v>20</v>
      </c>
      <c r="F160" s="44" t="s">
        <v>155</v>
      </c>
      <c r="G160" s="28" t="str">
        <f>LEFT(B160,1)&amp;"."&amp;TEXT(D160,"00")&amp;"  "&amp;F160</f>
        <v>O.01  AOS Show Trophy &amp; Certificates</v>
      </c>
      <c r="H160" s="25" t="e">
        <f>VLOOKUP(Schedule[[#This Row],[Alliance]],#REF!,3,FALSE)</f>
        <v>#REF!</v>
      </c>
      <c r="I160" s="25" t="e">
        <f>COUNTIFS(#REF!,Schedule[[#This Row],[ClassID]],#REF!,"&lt;&gt;X")</f>
        <v>#REF!</v>
      </c>
      <c r="J160" s="42"/>
    </row>
    <row r="161" spans="1:10" ht="15.75" x14ac:dyDescent="0.45">
      <c r="A161" s="24" t="str">
        <f t="shared" si="42"/>
        <v>O.2</v>
      </c>
      <c r="B161" s="5" t="s">
        <v>36</v>
      </c>
      <c r="C161" s="12" t="s">
        <v>37</v>
      </c>
      <c r="D161" s="15">
        <v>2</v>
      </c>
      <c r="E161" s="20" t="s">
        <v>20</v>
      </c>
      <c r="F161" s="44" t="s">
        <v>156</v>
      </c>
      <c r="G161" s="2" t="str">
        <f t="shared" si="41"/>
        <v>O.02  Orchid Digest Trophy</v>
      </c>
      <c r="H161" s="25" t="e">
        <f>VLOOKUP(Schedule[[#This Row],[Alliance]],#REF!,3,FALSE)</f>
        <v>#REF!</v>
      </c>
      <c r="I161" s="25" t="e">
        <f>COUNTIFS(#REF!,Schedule[[#This Row],[ClassID]],#REF!,"&lt;&gt;X")</f>
        <v>#REF!</v>
      </c>
      <c r="J161" s="42"/>
    </row>
    <row r="162" spans="1:10" ht="15.75" x14ac:dyDescent="0.45">
      <c r="A162" s="24" t="str">
        <f t="shared" si="42"/>
        <v>O.3</v>
      </c>
      <c r="B162" s="5" t="s">
        <v>36</v>
      </c>
      <c r="C162" s="12" t="s">
        <v>37</v>
      </c>
      <c r="D162" s="15">
        <v>3</v>
      </c>
      <c r="E162" s="20" t="s">
        <v>20</v>
      </c>
      <c r="F162" s="45" t="s">
        <v>157</v>
      </c>
      <c r="G162" s="2" t="str">
        <f t="shared" ref="G162:G168" si="43">LEFT(B162,1)&amp;"."&amp;TEXT(D162,"00")&amp;"  "&amp;F162</f>
        <v xml:space="preserve">O.03  Al DeLuca Memorial Trophy for Best Slipper by Hobbyist </v>
      </c>
      <c r="H162" s="25" t="e">
        <f>VLOOKUP(Schedule[[#This Row],[Alliance]],#REF!,3,FALSE)</f>
        <v>#REF!</v>
      </c>
      <c r="I162" s="25" t="e">
        <f>COUNTIFS(#REF!,Schedule[[#This Row],[ClassID]],#REF!,"&lt;&gt;X")</f>
        <v>#REF!</v>
      </c>
      <c r="J162" s="42"/>
    </row>
    <row r="163" spans="1:10" ht="15.75" x14ac:dyDescent="0.45">
      <c r="A163" s="24" t="str">
        <f t="shared" si="42"/>
        <v>O.4</v>
      </c>
      <c r="B163" s="5" t="s">
        <v>36</v>
      </c>
      <c r="C163" s="12" t="s">
        <v>37</v>
      </c>
      <c r="D163" s="15">
        <v>4</v>
      </c>
      <c r="E163" s="20" t="s">
        <v>20</v>
      </c>
      <c r="F163" s="45" t="s">
        <v>158</v>
      </c>
      <c r="G163" s="2" t="str">
        <f t="shared" si="43"/>
        <v xml:space="preserve">O.04  Roger Vars Memorial Trophy for Best Cattleya grown by a Hobbyist </v>
      </c>
      <c r="H163" s="25" t="e">
        <f>VLOOKUP(Schedule[[#This Row],[Alliance]],#REF!,3,FALSE)</f>
        <v>#REF!</v>
      </c>
      <c r="I163" s="25" t="e">
        <f>COUNTIFS(#REF!,Schedule[[#This Row],[ClassID]],#REF!,"&lt;&gt;X")</f>
        <v>#REF!</v>
      </c>
      <c r="J163" s="42"/>
    </row>
    <row r="164" spans="1:10" ht="15.75" x14ac:dyDescent="0.45">
      <c r="A164" s="24" t="str">
        <f t="shared" si="42"/>
        <v>O.5</v>
      </c>
      <c r="B164" s="5" t="s">
        <v>36</v>
      </c>
      <c r="C164" s="12" t="s">
        <v>37</v>
      </c>
      <c r="D164" s="15">
        <v>5</v>
      </c>
      <c r="E164" s="20" t="s">
        <v>20</v>
      </c>
      <c r="F164" s="44" t="s">
        <v>162</v>
      </c>
      <c r="G164" s="2" t="str">
        <f t="shared" si="43"/>
        <v xml:space="preserve">O.05  Connecticut Orchid Society Trophy for Best Specimen </v>
      </c>
      <c r="H164" s="25" t="e">
        <f>VLOOKUP(Schedule[[#This Row],[Alliance]],#REF!,3,FALSE)</f>
        <v>#REF!</v>
      </c>
      <c r="I164" s="25" t="e">
        <f>COUNTIFS(#REF!,Schedule[[#This Row],[ClassID]],#REF!,"&lt;&gt;X")</f>
        <v>#REF!</v>
      </c>
      <c r="J164" s="42"/>
    </row>
    <row r="165" spans="1:10" ht="15.75" x14ac:dyDescent="0.45">
      <c r="A165" s="24" t="str">
        <f>LEFT(B165,1)&amp;"."&amp;TEXT(D165,"0")</f>
        <v>O.6</v>
      </c>
      <c r="B165" s="5" t="s">
        <v>36</v>
      </c>
      <c r="C165" s="12" t="s">
        <v>37</v>
      </c>
      <c r="D165" s="15">
        <v>6</v>
      </c>
      <c r="E165" s="20" t="s">
        <v>20</v>
      </c>
      <c r="F165" s="44" t="s">
        <v>159</v>
      </c>
      <c r="G165" s="2" t="str">
        <f t="shared" si="43"/>
        <v xml:space="preserve">O.06  Connecticut Orchid Society Trophy for Best Species </v>
      </c>
      <c r="H165" s="25" t="e">
        <f>VLOOKUP(Schedule[[#This Row],[Alliance]],#REF!,3,FALSE)</f>
        <v>#REF!</v>
      </c>
      <c r="I165" s="25" t="e">
        <f>COUNTIFS(#REF!,Schedule[[#This Row],[ClassID]],#REF!,"&lt;&gt;X")</f>
        <v>#REF!</v>
      </c>
      <c r="J165" s="42"/>
    </row>
    <row r="166" spans="1:10" ht="15.75" x14ac:dyDescent="0.45">
      <c r="A166" s="24" t="str">
        <f t="shared" si="42"/>
        <v>O.7</v>
      </c>
      <c r="B166" s="5" t="s">
        <v>36</v>
      </c>
      <c r="C166" s="12" t="s">
        <v>37</v>
      </c>
      <c r="D166" s="15">
        <v>7</v>
      </c>
      <c r="E166" s="20" t="s">
        <v>20</v>
      </c>
      <c r="F166" s="44" t="s">
        <v>160</v>
      </c>
      <c r="G166" s="2" t="str">
        <f t="shared" si="43"/>
        <v>O.07  Connecticut Orchid Society Trophy for Best in Show</v>
      </c>
      <c r="H166" s="25" t="e">
        <f>VLOOKUP(Schedule[[#This Row],[Alliance]],#REF!,3,FALSE)</f>
        <v>#REF!</v>
      </c>
      <c r="I166" s="25" t="e">
        <f>COUNTIFS(#REF!,Schedule[[#This Row],[ClassID]],#REF!,"&lt;&gt;X")</f>
        <v>#REF!</v>
      </c>
      <c r="J166" s="42"/>
    </row>
    <row r="167" spans="1:10" ht="15.75" x14ac:dyDescent="0.45">
      <c r="A167" s="15" t="str">
        <f>LEFT(B167,1)&amp;"."&amp;TEXT(D167,"0")</f>
        <v>O.8</v>
      </c>
      <c r="B167" s="5" t="s">
        <v>36</v>
      </c>
      <c r="C167" s="12" t="s">
        <v>37</v>
      </c>
      <c r="D167" s="15">
        <v>8</v>
      </c>
      <c r="E167" s="20" t="s">
        <v>20</v>
      </c>
      <c r="F167" s="40" t="s">
        <v>161</v>
      </c>
      <c r="G167" s="10" t="str">
        <f t="shared" si="43"/>
        <v xml:space="preserve">O.08  Connecticut Orchid Society Trophy for Best Orchid Grown in the Home </v>
      </c>
      <c r="H167" s="25" t="e">
        <f>VLOOKUP(Schedule[[#This Row],[Alliance]],#REF!,3,FALSE)</f>
        <v>#REF!</v>
      </c>
      <c r="I167" s="25" t="e">
        <f>COUNTIFS(#REF!,Schedule[[#This Row],[ClassID]],#REF!,"&lt;&gt;X")</f>
        <v>#REF!</v>
      </c>
      <c r="J167" s="25"/>
    </row>
    <row r="168" spans="1:10" ht="15.75" x14ac:dyDescent="0.45">
      <c r="A168" s="24" t="str">
        <f>LEFT(B168,1)&amp;"."&amp;TEXT(D168,"0")</f>
        <v>O.9</v>
      </c>
      <c r="B168" s="5" t="s">
        <v>36</v>
      </c>
      <c r="C168" s="12" t="s">
        <v>37</v>
      </c>
      <c r="D168" s="15">
        <v>9</v>
      </c>
      <c r="E168" s="20" t="s">
        <v>20</v>
      </c>
      <c r="F168" s="44" t="s">
        <v>219</v>
      </c>
      <c r="G168" s="2" t="str">
        <f t="shared" si="43"/>
        <v>O.09  Connecticut Orchid Society Trophy for Best Phalaenopsis grown by a Hobbyist</v>
      </c>
      <c r="H168" s="25" t="e">
        <f>VLOOKUP(Schedule[[#This Row],[Alliance]],#REF!,3,FALSE)</f>
        <v>#REF!</v>
      </c>
      <c r="I168" s="25" t="e">
        <f>COUNTIFS(#REF!,Schedule[[#This Row],[ClassID]],#REF!,"&lt;&gt;X")</f>
        <v>#REF!</v>
      </c>
      <c r="J168" s="42"/>
    </row>
    <row r="171" spans="1:10" x14ac:dyDescent="0.45">
      <c r="A171" s="2"/>
      <c r="B171" s="2"/>
      <c r="C171" s="2"/>
      <c r="D171" s="2"/>
      <c r="E171" s="2"/>
      <c r="F171" s="2"/>
      <c r="G171" s="2"/>
      <c r="H171" s="2"/>
      <c r="I171" s="2"/>
    </row>
    <row r="172" spans="1:10" x14ac:dyDescent="0.45">
      <c r="A172" s="2"/>
      <c r="B172" s="2"/>
      <c r="C172" s="2"/>
      <c r="D172" s="2"/>
      <c r="E172" s="2"/>
      <c r="F172" s="2"/>
      <c r="G172" s="2"/>
      <c r="H172" s="2"/>
      <c r="I172" s="2"/>
    </row>
    <row r="173" spans="1:10" x14ac:dyDescent="0.45">
      <c r="A173" s="2"/>
      <c r="B173" s="2"/>
      <c r="C173" s="2"/>
      <c r="D173" s="2"/>
      <c r="E173" s="2"/>
      <c r="F173" s="2"/>
      <c r="G173" s="2"/>
      <c r="H173" s="2"/>
      <c r="I173" s="2"/>
    </row>
  </sheetData>
  <sheetProtection sheet="1" selectLockedCells="1" sort="0" autoFilter="0" selectUnlockedCells="1"/>
  <pageMargins left="0.2" right="0.2" top="0.5" bottom="0.5" header="0.3" footer="0.3"/>
  <pageSetup scale="88" orientation="portrait" r:id="rId1"/>
  <headerFooter>
    <oddFooter>&amp;LPage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tabColor theme="6" tint="0.59999389629810485"/>
    <pageSetUpPr fitToPage="1"/>
  </sheetPr>
  <dimension ref="A1:M55"/>
  <sheetViews>
    <sheetView showGridLines="0" tabSelected="1" zoomScaleNormal="100" workbookViewId="0">
      <selection activeCell="I1" sqref="I1:M1048576"/>
    </sheetView>
  </sheetViews>
  <sheetFormatPr defaultColWidth="9.1328125" defaultRowHeight="14.25" x14ac:dyDescent="0.45"/>
  <cols>
    <col min="1" max="1" width="8" style="4" customWidth="1"/>
    <col min="2" max="2" width="18" style="4" customWidth="1"/>
    <col min="3" max="3" width="25.265625" style="4" customWidth="1"/>
    <col min="4" max="4" width="17.59765625" style="4" customWidth="1"/>
    <col min="5" max="5" width="42.1328125" style="4" customWidth="1"/>
    <col min="6" max="6" width="12.3984375" style="3" customWidth="1"/>
    <col min="7" max="7" width="18.3984375" style="4" customWidth="1"/>
    <col min="8" max="8" width="70.73046875" style="4" customWidth="1"/>
    <col min="9" max="9" width="9.1328125" style="4" hidden="1" customWidth="1"/>
    <col min="10" max="11" width="9.1328125" style="3" hidden="1" customWidth="1"/>
    <col min="12" max="13" width="0" style="3" hidden="1" customWidth="1"/>
    <col min="14" max="16384" width="9.1328125" style="3"/>
  </cols>
  <sheetData>
    <row r="1" spans="1:13" ht="19.5" x14ac:dyDescent="0.6">
      <c r="A1" s="30" t="s">
        <v>244</v>
      </c>
      <c r="B1" s="30"/>
      <c r="C1" s="30"/>
      <c r="D1" s="22"/>
      <c r="E1" s="22"/>
      <c r="F1" s="2"/>
      <c r="G1" s="22"/>
      <c r="H1" s="22"/>
      <c r="I1" s="22"/>
      <c r="J1" s="2"/>
      <c r="K1" s="2"/>
    </row>
    <row r="2" spans="1:13" ht="19.5" x14ac:dyDescent="0.6">
      <c r="A2" s="57" t="s">
        <v>245</v>
      </c>
      <c r="B2" s="58"/>
      <c r="C2" s="58"/>
      <c r="D2" s="59"/>
      <c r="E2" s="59"/>
      <c r="F2" s="59"/>
      <c r="G2" s="59"/>
      <c r="H2" s="59"/>
      <c r="I2" s="63"/>
      <c r="J2" s="2"/>
      <c r="K2" s="2"/>
    </row>
    <row r="3" spans="1:13" x14ac:dyDescent="0.45">
      <c r="A3" s="60" t="s">
        <v>250</v>
      </c>
      <c r="B3" s="55"/>
      <c r="C3" s="55"/>
      <c r="D3" s="56"/>
      <c r="E3" s="55"/>
      <c r="F3" s="55"/>
      <c r="G3" s="55"/>
      <c r="H3" s="55"/>
      <c r="I3" s="64"/>
      <c r="J3" s="2"/>
      <c r="K3" s="2"/>
    </row>
    <row r="4" spans="1:13" x14ac:dyDescent="0.45">
      <c r="A4" s="60" t="s">
        <v>251</v>
      </c>
      <c r="B4" s="55"/>
      <c r="C4" s="55"/>
      <c r="D4" s="56"/>
      <c r="E4" s="55"/>
      <c r="F4" s="55"/>
      <c r="G4" s="55"/>
      <c r="H4" s="55"/>
      <c r="I4" s="64"/>
      <c r="J4" s="2"/>
      <c r="K4" s="2"/>
    </row>
    <row r="5" spans="1:13" x14ac:dyDescent="0.45">
      <c r="A5" s="60" t="s">
        <v>252</v>
      </c>
      <c r="B5" s="55"/>
      <c r="C5" s="55"/>
      <c r="D5" s="56"/>
      <c r="E5" s="55"/>
      <c r="F5" s="55"/>
      <c r="G5" s="55"/>
      <c r="H5" s="55"/>
      <c r="I5" s="64"/>
      <c r="J5" s="2"/>
      <c r="K5" s="2"/>
    </row>
    <row r="6" spans="1:13" x14ac:dyDescent="0.45">
      <c r="A6" s="60"/>
      <c r="B6" s="61" t="s">
        <v>241</v>
      </c>
      <c r="C6" s="55"/>
      <c r="D6" s="56"/>
      <c r="E6" s="55"/>
      <c r="F6" s="55"/>
      <c r="G6" s="55"/>
      <c r="H6" s="55"/>
      <c r="I6" s="64"/>
      <c r="J6" s="2"/>
      <c r="K6" s="2"/>
    </row>
    <row r="7" spans="1:13" x14ac:dyDescent="0.45">
      <c r="A7" s="60" t="s">
        <v>253</v>
      </c>
      <c r="B7" s="55"/>
      <c r="C7" s="55"/>
      <c r="D7" s="56"/>
      <c r="E7" s="55"/>
      <c r="F7" s="55"/>
      <c r="G7" s="55"/>
      <c r="H7" s="55"/>
      <c r="I7" s="64"/>
      <c r="J7" s="2"/>
      <c r="K7" s="2"/>
    </row>
    <row r="8" spans="1:13" x14ac:dyDescent="0.45">
      <c r="A8" s="64" t="s">
        <v>242</v>
      </c>
      <c r="B8" s="55"/>
      <c r="C8" s="55"/>
      <c r="D8" s="56"/>
      <c r="E8" s="55"/>
      <c r="F8" s="55"/>
      <c r="G8" s="55"/>
      <c r="H8" s="55"/>
      <c r="I8" s="64"/>
      <c r="J8" s="2"/>
      <c r="K8" s="2"/>
    </row>
    <row r="9" spans="1:13" x14ac:dyDescent="0.45">
      <c r="A9" s="64" t="s">
        <v>262</v>
      </c>
      <c r="B9" s="55"/>
      <c r="C9" s="55"/>
      <c r="D9" s="56"/>
      <c r="E9" s="55"/>
      <c r="F9" s="55"/>
      <c r="G9" s="55"/>
      <c r="H9" s="55"/>
      <c r="I9" s="64"/>
      <c r="J9" s="2"/>
      <c r="K9" s="2"/>
    </row>
    <row r="10" spans="1:13" x14ac:dyDescent="0.45">
      <c r="A10" s="60" t="s">
        <v>261</v>
      </c>
      <c r="B10" s="55"/>
      <c r="C10" s="55"/>
      <c r="D10" s="56"/>
      <c r="E10" s="56"/>
      <c r="F10" s="56"/>
      <c r="G10" s="56"/>
      <c r="H10" s="56"/>
      <c r="I10" s="63"/>
      <c r="J10" s="2"/>
      <c r="K10" s="2"/>
    </row>
    <row r="11" spans="1:13" x14ac:dyDescent="0.45">
      <c r="A11" s="60"/>
      <c r="B11" s="62" t="s">
        <v>260</v>
      </c>
      <c r="C11" s="55"/>
      <c r="D11" s="56"/>
      <c r="E11" s="56"/>
      <c r="F11" s="56"/>
      <c r="G11" s="56"/>
      <c r="H11" s="56"/>
      <c r="I11" s="63"/>
      <c r="J11" s="2"/>
      <c r="K11" s="2"/>
    </row>
    <row r="12" spans="1:13" x14ac:dyDescent="0.45">
      <c r="A12" s="60" t="s">
        <v>243</v>
      </c>
      <c r="B12" s="55"/>
      <c r="C12" s="55"/>
      <c r="D12" s="56"/>
      <c r="E12" s="56"/>
      <c r="F12" s="56"/>
      <c r="G12" s="56"/>
      <c r="H12" s="56"/>
      <c r="I12" s="63"/>
      <c r="J12" s="2"/>
      <c r="K12" s="2"/>
    </row>
    <row r="13" spans="1:13" x14ac:dyDescent="0.45">
      <c r="A13" s="65" t="s">
        <v>246</v>
      </c>
      <c r="B13" s="55"/>
      <c r="C13" s="55"/>
      <c r="D13" s="56"/>
      <c r="E13" s="56"/>
      <c r="F13" s="56"/>
      <c r="G13" s="56"/>
      <c r="H13" s="56"/>
      <c r="I13" s="63"/>
      <c r="J13" s="2"/>
      <c r="K13" s="2"/>
    </row>
    <row r="14" spans="1:13" x14ac:dyDescent="0.45">
      <c r="A14" s="65" t="s">
        <v>247</v>
      </c>
      <c r="B14" s="55"/>
      <c r="C14" s="55"/>
      <c r="D14" s="56"/>
      <c r="E14" s="56"/>
      <c r="F14" s="56"/>
      <c r="G14" s="56"/>
      <c r="H14" s="56"/>
      <c r="I14" s="63"/>
      <c r="J14" s="2"/>
      <c r="K14" s="2"/>
    </row>
    <row r="15" spans="1:13" s="34" customFormat="1" ht="28.5" x14ac:dyDescent="0.45">
      <c r="A15" s="68" t="s">
        <v>0</v>
      </c>
      <c r="B15" s="68" t="s">
        <v>1</v>
      </c>
      <c r="C15" s="69" t="s">
        <v>2</v>
      </c>
      <c r="D15" s="68" t="s">
        <v>3</v>
      </c>
      <c r="E15" s="68" t="s">
        <v>4</v>
      </c>
      <c r="F15" s="68" t="s">
        <v>248</v>
      </c>
      <c r="G15" s="68" t="s">
        <v>249</v>
      </c>
      <c r="H15" s="70" t="s">
        <v>5</v>
      </c>
      <c r="I15" s="71" t="s">
        <v>6</v>
      </c>
      <c r="J15" s="71" t="s">
        <v>7</v>
      </c>
      <c r="K15" s="71" t="s">
        <v>8</v>
      </c>
      <c r="L15" s="72" t="s">
        <v>9</v>
      </c>
      <c r="M15" s="71" t="s">
        <v>10</v>
      </c>
    </row>
    <row r="16" spans="1:13" x14ac:dyDescent="0.45">
      <c r="A16" s="73">
        <v>1</v>
      </c>
      <c r="B16" s="74" t="s">
        <v>259</v>
      </c>
      <c r="C16" s="75">
        <v>8885551212</v>
      </c>
      <c r="D16" s="66" t="s">
        <v>254</v>
      </c>
      <c r="E16" s="67" t="s">
        <v>256</v>
      </c>
      <c r="F16" s="76"/>
      <c r="G16" s="76" t="str">
        <f>IF(Registration10[[#This Row],[ClassID]]="","",UPPER(LEFT(Registration10[[#This Row],[ClassID]],1))&amp;"."&amp;VALUE(SUBSTITUTE(MID(Registration10[[#This Row],[ClassID]],2,99),".","")))</f>
        <v>A.14</v>
      </c>
      <c r="H16" s="77" t="str">
        <f>IFERROR(VLOOKUP(G16,Schedule[],6,FALSE),"")</f>
        <v>Cattleya &amp; Guarianthe HYBRIDS and INTERGENERICS - Yellow/Orange/Bronze</v>
      </c>
      <c r="I16" s="78" t="b">
        <f>IF(D16="","",AND(CODE(LEFT(D16,1))&gt;=65,CODE(LEFT(D16,1))&lt;=76))</f>
        <v>1</v>
      </c>
      <c r="J16" s="77" t="b">
        <f>IF(D16="","",MID(D16,2,1)=".")</f>
        <v>1</v>
      </c>
      <c r="K16" s="77" t="b">
        <f>IF(D16="","",NOT(ISERROR(VALUE(MID(D16,3,LEN(D16))))))</f>
        <v>1</v>
      </c>
      <c r="L16" s="77" t="b">
        <f>IF(D16="","",H16&lt;&gt;"")</f>
        <v>1</v>
      </c>
      <c r="M16" s="77" t="b">
        <f>IF(D16="","",AND(I16,J16,K16,L16,EXACT(D16,G16)))</f>
        <v>1</v>
      </c>
    </row>
    <row r="17" spans="1:13" x14ac:dyDescent="0.45">
      <c r="A17" s="73">
        <v>1</v>
      </c>
      <c r="B17" s="74" t="s">
        <v>259</v>
      </c>
      <c r="C17" s="75">
        <v>8885551212</v>
      </c>
      <c r="D17" s="66" t="s">
        <v>254</v>
      </c>
      <c r="E17" s="67" t="s">
        <v>257</v>
      </c>
      <c r="F17" s="76" t="s">
        <v>45</v>
      </c>
      <c r="G17" s="76" t="str">
        <f>IF(Registration10[[#This Row],[ClassID]]="","",UPPER(LEFT(Registration10[[#This Row],[ClassID]],1))&amp;"."&amp;VALUE(SUBSTITUTE(MID(Registration10[[#This Row],[ClassID]],2,99),".","")))</f>
        <v>A.14</v>
      </c>
      <c r="H17" s="77" t="str">
        <f>IFERROR(VLOOKUP(G17,Schedule[],6,FALSE),"")</f>
        <v>Cattleya &amp; Guarianthe HYBRIDS and INTERGENERICS - Yellow/Orange/Bronze</v>
      </c>
      <c r="I17" s="78" t="b">
        <f t="shared" ref="I17:I55" si="0">IF(D17="","",AND(CODE(LEFT(D17,1))&gt;=65,CODE(LEFT(D17,1))&lt;=76))</f>
        <v>1</v>
      </c>
      <c r="J17" s="77" t="b">
        <f t="shared" ref="J17:J55" si="1">IF(D17="","",MID(D17,2,1)=".")</f>
        <v>1</v>
      </c>
      <c r="K17" s="77" t="b">
        <f t="shared" ref="K17:K55" si="2">IF(D17="","",NOT(ISERROR(VALUE(MID(D17,3,LEN(D17))))))</f>
        <v>1</v>
      </c>
      <c r="L17" s="77" t="b">
        <f t="shared" ref="L17:L55" si="3">IF(D17="","",H17&lt;&gt;"")</f>
        <v>1</v>
      </c>
      <c r="M17" s="77" t="b">
        <f t="shared" ref="M17:M55" si="4">IF(D17="","",AND(I17,J17,K17,L17,EXACT(D17,G17)))</f>
        <v>1</v>
      </c>
    </row>
    <row r="18" spans="1:13" x14ac:dyDescent="0.45">
      <c r="A18" s="73">
        <v>1</v>
      </c>
      <c r="B18" s="74" t="s">
        <v>259</v>
      </c>
      <c r="C18" s="75">
        <v>8885551212</v>
      </c>
      <c r="D18" s="66" t="s">
        <v>255</v>
      </c>
      <c r="E18" s="67" t="s">
        <v>258</v>
      </c>
      <c r="F18" s="79"/>
      <c r="G18" s="79" t="str">
        <f>IF(Registration10[[#This Row],[ClassID]]="","",UPPER(LEFT(Registration10[[#This Row],[ClassID]],1))&amp;"."&amp;VALUE(SUBSTITUTE(MID(Registration10[[#This Row],[ClassID]],2,99),".","")))</f>
        <v>G.4</v>
      </c>
      <c r="H18" s="77" t="str">
        <f>IFERROR(VLOOKUP(G18,Schedule[],6,FALSE),"")</f>
        <v xml:space="preserve">Phal – Hybrids - YELLOW or GREEN – Standard – with or without markings </v>
      </c>
      <c r="I18" s="78" t="b">
        <f t="shared" si="0"/>
        <v>1</v>
      </c>
      <c r="J18" s="77" t="b">
        <f t="shared" si="1"/>
        <v>1</v>
      </c>
      <c r="K18" s="77" t="b">
        <f t="shared" si="2"/>
        <v>1</v>
      </c>
      <c r="L18" s="77" t="b">
        <f t="shared" si="3"/>
        <v>1</v>
      </c>
      <c r="M18" s="77" t="b">
        <f t="shared" si="4"/>
        <v>1</v>
      </c>
    </row>
    <row r="19" spans="1:13" x14ac:dyDescent="0.45">
      <c r="A19" s="22"/>
      <c r="B19" s="23"/>
      <c r="C19" s="36"/>
      <c r="D19" s="32"/>
      <c r="E19" s="1"/>
      <c r="F19" s="1"/>
      <c r="G19" s="1" t="str">
        <f>IF(Registration10[[#This Row],[ClassID]]="","",UPPER(LEFT(Registration10[[#This Row],[ClassID]],1))&amp;"."&amp;VALUE(SUBSTITUTE(MID(Registration10[[#This Row],[ClassID]],2,99),".","")))</f>
        <v/>
      </c>
      <c r="H19" s="2" t="str">
        <f>IFERROR(VLOOKUP(G19,Schedule[],6,FALSE),"")</f>
        <v/>
      </c>
      <c r="I19" s="22" t="str">
        <f t="shared" si="0"/>
        <v/>
      </c>
      <c r="J19" s="2" t="str">
        <f t="shared" si="1"/>
        <v/>
      </c>
      <c r="K19" s="2" t="str">
        <f t="shared" si="2"/>
        <v/>
      </c>
      <c r="L19" s="2" t="str">
        <f t="shared" si="3"/>
        <v/>
      </c>
      <c r="M19" s="2" t="str">
        <f t="shared" si="4"/>
        <v/>
      </c>
    </row>
    <row r="20" spans="1:13" x14ac:dyDescent="0.45">
      <c r="A20" s="22"/>
      <c r="B20" s="29"/>
      <c r="C20" s="33"/>
      <c r="D20" s="31"/>
      <c r="E20" s="1"/>
      <c r="F20" s="1"/>
      <c r="G20" s="1" t="str">
        <f>IF(Registration10[[#This Row],[ClassID]]="","",UPPER(LEFT(Registration10[[#This Row],[ClassID]],1))&amp;"."&amp;VALUE(SUBSTITUTE(MID(Registration10[[#This Row],[ClassID]],2,99),".","")))</f>
        <v/>
      </c>
      <c r="H20" s="2" t="str">
        <f>IFERROR(VLOOKUP(G20,Schedule[],6,FALSE),"")</f>
        <v/>
      </c>
      <c r="I20" s="22" t="str">
        <f t="shared" si="0"/>
        <v/>
      </c>
      <c r="J20" s="2" t="str">
        <f t="shared" si="1"/>
        <v/>
      </c>
      <c r="K20" s="2" t="str">
        <f t="shared" si="2"/>
        <v/>
      </c>
      <c r="L20" s="2" t="str">
        <f t="shared" si="3"/>
        <v/>
      </c>
      <c r="M20" s="2" t="str">
        <f t="shared" si="4"/>
        <v/>
      </c>
    </row>
    <row r="21" spans="1:13" x14ac:dyDescent="0.45">
      <c r="A21" s="22"/>
      <c r="B21" s="29"/>
      <c r="C21" s="33"/>
      <c r="D21" s="31"/>
      <c r="E21" s="1"/>
      <c r="F21" s="1"/>
      <c r="G21" s="1" t="str">
        <f>IF(Registration10[[#This Row],[ClassID]]="","",UPPER(LEFT(Registration10[[#This Row],[ClassID]],1))&amp;"."&amp;VALUE(SUBSTITUTE(MID(Registration10[[#This Row],[ClassID]],2,99),".","")))</f>
        <v/>
      </c>
      <c r="H21" s="2" t="str">
        <f>IFERROR(VLOOKUP(G21,Schedule[],6,FALSE),"")</f>
        <v/>
      </c>
      <c r="I21" s="22" t="str">
        <f t="shared" si="0"/>
        <v/>
      </c>
      <c r="J21" s="2" t="str">
        <f t="shared" si="1"/>
        <v/>
      </c>
      <c r="K21" s="2" t="str">
        <f t="shared" si="2"/>
        <v/>
      </c>
      <c r="L21" s="2" t="str">
        <f t="shared" si="3"/>
        <v/>
      </c>
      <c r="M21" s="2" t="str">
        <f t="shared" si="4"/>
        <v/>
      </c>
    </row>
    <row r="22" spans="1:13" x14ac:dyDescent="0.45">
      <c r="A22" s="22"/>
      <c r="B22" s="29"/>
      <c r="C22" s="33"/>
      <c r="D22" s="31"/>
      <c r="E22" s="22"/>
      <c r="F22" s="22"/>
      <c r="G22" s="22" t="str">
        <f>IF(Registration10[[#This Row],[ClassID]]="","",UPPER(LEFT(Registration10[[#This Row],[ClassID]],1))&amp;"."&amp;VALUE(SUBSTITUTE(MID(Registration10[[#This Row],[ClassID]],2,99),".","")))</f>
        <v/>
      </c>
      <c r="H22" s="2" t="str">
        <f>IFERROR(VLOOKUP(G22,Schedule[],6,FALSE),"")</f>
        <v/>
      </c>
      <c r="I22" s="22" t="str">
        <f t="shared" si="0"/>
        <v/>
      </c>
      <c r="J22" s="2" t="str">
        <f t="shared" si="1"/>
        <v/>
      </c>
      <c r="K22" s="2" t="str">
        <f t="shared" si="2"/>
        <v/>
      </c>
      <c r="L22" s="2" t="str">
        <f t="shared" si="3"/>
        <v/>
      </c>
      <c r="M22" s="2" t="str">
        <f t="shared" si="4"/>
        <v/>
      </c>
    </row>
    <row r="23" spans="1:13" x14ac:dyDescent="0.45">
      <c r="A23" s="22"/>
      <c r="B23" s="29"/>
      <c r="C23" s="33"/>
      <c r="D23" s="31"/>
      <c r="E23" s="22"/>
      <c r="F23" s="22"/>
      <c r="G23" s="22" t="str">
        <f>IF(Registration10[[#This Row],[ClassID]]="","",UPPER(LEFT(Registration10[[#This Row],[ClassID]],1))&amp;"."&amp;VALUE(SUBSTITUTE(MID(Registration10[[#This Row],[ClassID]],2,99),".","")))</f>
        <v/>
      </c>
      <c r="H23" s="2" t="str">
        <f>IFERROR(VLOOKUP(G23,Schedule[],6,FALSE),"")</f>
        <v/>
      </c>
      <c r="I23" s="22" t="str">
        <f t="shared" si="0"/>
        <v/>
      </c>
      <c r="J23" s="2" t="str">
        <f t="shared" si="1"/>
        <v/>
      </c>
      <c r="K23" s="2" t="str">
        <f t="shared" si="2"/>
        <v/>
      </c>
      <c r="L23" s="2" t="str">
        <f t="shared" si="3"/>
        <v/>
      </c>
      <c r="M23" s="2" t="str">
        <f t="shared" si="4"/>
        <v/>
      </c>
    </row>
    <row r="24" spans="1:13" x14ac:dyDescent="0.45">
      <c r="A24" s="22"/>
      <c r="B24" s="29"/>
      <c r="C24" s="33"/>
      <c r="D24" s="31"/>
      <c r="E24" s="22"/>
      <c r="F24" s="22"/>
      <c r="G24" s="22" t="str">
        <f>IF(Registration10[[#This Row],[ClassID]]="","",UPPER(LEFT(Registration10[[#This Row],[ClassID]],1))&amp;"."&amp;VALUE(SUBSTITUTE(MID(Registration10[[#This Row],[ClassID]],2,99),".","")))</f>
        <v/>
      </c>
      <c r="H24" s="2" t="str">
        <f>IFERROR(VLOOKUP(G24,Schedule[],6,FALSE),"")</f>
        <v/>
      </c>
      <c r="I24" s="22" t="str">
        <f t="shared" si="0"/>
        <v/>
      </c>
      <c r="J24" s="2" t="str">
        <f t="shared" si="1"/>
        <v/>
      </c>
      <c r="K24" s="2" t="str">
        <f t="shared" si="2"/>
        <v/>
      </c>
      <c r="L24" s="2" t="str">
        <f t="shared" si="3"/>
        <v/>
      </c>
      <c r="M24" s="2" t="str">
        <f t="shared" si="4"/>
        <v/>
      </c>
    </row>
    <row r="25" spans="1:13" x14ac:dyDescent="0.45">
      <c r="A25" s="22"/>
      <c r="B25" s="29"/>
      <c r="C25" s="33"/>
      <c r="D25" s="31"/>
      <c r="E25" s="22"/>
      <c r="F25" s="22"/>
      <c r="G25" s="22" t="str">
        <f>IF(Registration10[[#This Row],[ClassID]]="","",UPPER(LEFT(Registration10[[#This Row],[ClassID]],1))&amp;"."&amp;VALUE(SUBSTITUTE(MID(Registration10[[#This Row],[ClassID]],2,99),".","")))</f>
        <v/>
      </c>
      <c r="H25" s="2" t="str">
        <f>IFERROR(VLOOKUP(G25,Schedule[],6,FALSE),"")</f>
        <v/>
      </c>
      <c r="I25" s="22" t="str">
        <f t="shared" si="0"/>
        <v/>
      </c>
      <c r="J25" s="2" t="str">
        <f t="shared" si="1"/>
        <v/>
      </c>
      <c r="K25" s="2" t="str">
        <f t="shared" si="2"/>
        <v/>
      </c>
      <c r="L25" s="2" t="str">
        <f t="shared" si="3"/>
        <v/>
      </c>
      <c r="M25" s="2" t="str">
        <f t="shared" si="4"/>
        <v/>
      </c>
    </row>
    <row r="26" spans="1:13" x14ac:dyDescent="0.45">
      <c r="A26" s="22"/>
      <c r="B26" s="29"/>
      <c r="C26" s="33"/>
      <c r="D26" s="31"/>
      <c r="E26" s="22"/>
      <c r="F26" s="22"/>
      <c r="G26" s="22" t="str">
        <f>IF(Registration10[[#This Row],[ClassID]]="","",UPPER(LEFT(Registration10[[#This Row],[ClassID]],1))&amp;"."&amp;VALUE(SUBSTITUTE(MID(Registration10[[#This Row],[ClassID]],2,99),".","")))</f>
        <v/>
      </c>
      <c r="H26" s="2" t="str">
        <f>IFERROR(VLOOKUP(G26,Schedule[],6,FALSE),"")</f>
        <v/>
      </c>
      <c r="I26" s="22" t="str">
        <f t="shared" si="0"/>
        <v/>
      </c>
      <c r="J26" s="2" t="str">
        <f t="shared" si="1"/>
        <v/>
      </c>
      <c r="K26" s="2" t="str">
        <f t="shared" si="2"/>
        <v/>
      </c>
      <c r="L26" s="2" t="str">
        <f t="shared" si="3"/>
        <v/>
      </c>
      <c r="M26" s="2" t="str">
        <f t="shared" si="4"/>
        <v/>
      </c>
    </row>
    <row r="27" spans="1:13" x14ac:dyDescent="0.45">
      <c r="A27" s="22"/>
      <c r="B27" s="29"/>
      <c r="C27" s="33"/>
      <c r="D27" s="31"/>
      <c r="E27" s="22"/>
      <c r="F27" s="22"/>
      <c r="G27" s="22" t="str">
        <f>IF(Registration10[[#This Row],[ClassID]]="","",UPPER(LEFT(Registration10[[#This Row],[ClassID]],1))&amp;"."&amp;VALUE(SUBSTITUTE(MID(Registration10[[#This Row],[ClassID]],2,99),".","")))</f>
        <v/>
      </c>
      <c r="H27" s="2" t="str">
        <f>IFERROR(VLOOKUP(G27,Schedule[],6,FALSE),"")</f>
        <v/>
      </c>
      <c r="I27" s="22" t="str">
        <f t="shared" si="0"/>
        <v/>
      </c>
      <c r="J27" s="2" t="str">
        <f t="shared" si="1"/>
        <v/>
      </c>
      <c r="K27" s="2" t="str">
        <f t="shared" si="2"/>
        <v/>
      </c>
      <c r="L27" s="2" t="str">
        <f t="shared" si="3"/>
        <v/>
      </c>
      <c r="M27" s="2" t="str">
        <f t="shared" si="4"/>
        <v/>
      </c>
    </row>
    <row r="28" spans="1:13" x14ac:dyDescent="0.45">
      <c r="A28" s="22"/>
      <c r="B28" s="29"/>
      <c r="C28" s="33"/>
      <c r="D28" s="31"/>
      <c r="E28" s="22"/>
      <c r="F28" s="22"/>
      <c r="G28" s="22" t="str">
        <f>IF(Registration10[[#This Row],[ClassID]]="","",UPPER(LEFT(Registration10[[#This Row],[ClassID]],1))&amp;"."&amp;VALUE(SUBSTITUTE(MID(Registration10[[#This Row],[ClassID]],2,99),".","")))</f>
        <v/>
      </c>
      <c r="H28" s="2" t="str">
        <f>IFERROR(VLOOKUP(G28,Schedule[],6,FALSE),"")</f>
        <v/>
      </c>
      <c r="I28" s="22" t="str">
        <f t="shared" si="0"/>
        <v/>
      </c>
      <c r="J28" s="2" t="str">
        <f t="shared" si="1"/>
        <v/>
      </c>
      <c r="K28" s="2" t="str">
        <f t="shared" si="2"/>
        <v/>
      </c>
      <c r="L28" s="2" t="str">
        <f t="shared" si="3"/>
        <v/>
      </c>
      <c r="M28" s="2" t="str">
        <f t="shared" si="4"/>
        <v/>
      </c>
    </row>
    <row r="29" spans="1:13" x14ac:dyDescent="0.45">
      <c r="A29" s="22"/>
      <c r="B29" s="29"/>
      <c r="C29" s="36"/>
      <c r="D29" s="31"/>
      <c r="E29" s="22"/>
      <c r="F29" s="22"/>
      <c r="G29" s="22" t="str">
        <f>IF(Registration10[[#This Row],[ClassID]]="","",UPPER(LEFT(Registration10[[#This Row],[ClassID]],1))&amp;"."&amp;VALUE(SUBSTITUTE(MID(Registration10[[#This Row],[ClassID]],2,99),".","")))</f>
        <v/>
      </c>
      <c r="H29" s="2" t="str">
        <f>IFERROR(VLOOKUP(G29,Schedule[],6,FALSE),"")</f>
        <v/>
      </c>
      <c r="I29" s="22" t="str">
        <f t="shared" si="0"/>
        <v/>
      </c>
      <c r="J29" s="2" t="str">
        <f t="shared" si="1"/>
        <v/>
      </c>
      <c r="K29" s="2" t="str">
        <f t="shared" si="2"/>
        <v/>
      </c>
      <c r="L29" s="2" t="str">
        <f t="shared" si="3"/>
        <v/>
      </c>
      <c r="M29" s="2" t="str">
        <f t="shared" si="4"/>
        <v/>
      </c>
    </row>
    <row r="30" spans="1:13" x14ac:dyDescent="0.45">
      <c r="A30" s="22"/>
      <c r="B30" s="29"/>
      <c r="C30" s="33"/>
      <c r="D30" s="31"/>
      <c r="E30" s="22"/>
      <c r="F30" s="22"/>
      <c r="G30" s="22" t="str">
        <f>IF(Registration10[[#This Row],[ClassID]]="","",UPPER(LEFT(Registration10[[#This Row],[ClassID]],1))&amp;"."&amp;VALUE(SUBSTITUTE(MID(Registration10[[#This Row],[ClassID]],2,99),".","")))</f>
        <v/>
      </c>
      <c r="H30" s="2" t="str">
        <f>IFERROR(VLOOKUP(G30,Schedule[],6,FALSE),"")</f>
        <v/>
      </c>
      <c r="I30" s="22" t="str">
        <f t="shared" si="0"/>
        <v/>
      </c>
      <c r="J30" s="2" t="str">
        <f t="shared" si="1"/>
        <v/>
      </c>
      <c r="K30" s="2" t="str">
        <f t="shared" si="2"/>
        <v/>
      </c>
      <c r="L30" s="2" t="str">
        <f t="shared" si="3"/>
        <v/>
      </c>
      <c r="M30" s="2" t="str">
        <f t="shared" si="4"/>
        <v/>
      </c>
    </row>
    <row r="31" spans="1:13" x14ac:dyDescent="0.45">
      <c r="A31" s="22"/>
      <c r="B31" s="29"/>
      <c r="C31" s="36"/>
      <c r="D31" s="31"/>
      <c r="E31" s="22"/>
      <c r="F31" s="22"/>
      <c r="G31" s="22" t="str">
        <f>IF(Registration10[[#This Row],[ClassID]]="","",UPPER(LEFT(Registration10[[#This Row],[ClassID]],1))&amp;"."&amp;VALUE(SUBSTITUTE(MID(Registration10[[#This Row],[ClassID]],2,99),".","")))</f>
        <v/>
      </c>
      <c r="H31" s="2" t="str">
        <f>IFERROR(VLOOKUP(G31,Schedule[],6,FALSE),"")</f>
        <v/>
      </c>
      <c r="I31" s="22" t="str">
        <f t="shared" si="0"/>
        <v/>
      </c>
      <c r="J31" s="2" t="str">
        <f t="shared" si="1"/>
        <v/>
      </c>
      <c r="K31" s="2" t="str">
        <f t="shared" si="2"/>
        <v/>
      </c>
      <c r="L31" s="2" t="str">
        <f t="shared" si="3"/>
        <v/>
      </c>
      <c r="M31" s="2" t="str">
        <f t="shared" si="4"/>
        <v/>
      </c>
    </row>
    <row r="32" spans="1:13" x14ac:dyDescent="0.45">
      <c r="A32" s="22"/>
      <c r="B32" s="29"/>
      <c r="C32" s="33"/>
      <c r="D32" s="31"/>
      <c r="E32" s="22"/>
      <c r="F32" s="22"/>
      <c r="G32" s="22" t="str">
        <f>IF(Registration10[[#This Row],[ClassID]]="","",UPPER(LEFT(Registration10[[#This Row],[ClassID]],1))&amp;"."&amp;VALUE(SUBSTITUTE(MID(Registration10[[#This Row],[ClassID]],2,99),".","")))</f>
        <v/>
      </c>
      <c r="H32" s="2" t="str">
        <f>IFERROR(VLOOKUP(G32,Schedule[],6,FALSE),"")</f>
        <v/>
      </c>
      <c r="I32" s="22" t="str">
        <f t="shared" si="0"/>
        <v/>
      </c>
      <c r="J32" s="2" t="str">
        <f t="shared" si="1"/>
        <v/>
      </c>
      <c r="K32" s="2" t="str">
        <f t="shared" si="2"/>
        <v/>
      </c>
      <c r="L32" s="2" t="str">
        <f t="shared" si="3"/>
        <v/>
      </c>
      <c r="M32" s="2" t="str">
        <f t="shared" si="4"/>
        <v/>
      </c>
    </row>
    <row r="33" spans="1:13" x14ac:dyDescent="0.45">
      <c r="A33" s="22"/>
      <c r="B33" s="29"/>
      <c r="C33" s="36"/>
      <c r="D33" s="31"/>
      <c r="E33" s="22"/>
      <c r="F33" s="22"/>
      <c r="G33" s="22" t="str">
        <f>IF(Registration10[[#This Row],[ClassID]]="","",UPPER(LEFT(Registration10[[#This Row],[ClassID]],1))&amp;"."&amp;VALUE(SUBSTITUTE(MID(Registration10[[#This Row],[ClassID]],2,99),".","")))</f>
        <v/>
      </c>
      <c r="H33" s="2" t="str">
        <f>IFERROR(VLOOKUP(G33,Schedule[],6,FALSE),"")</f>
        <v/>
      </c>
      <c r="I33" s="22" t="str">
        <f t="shared" si="0"/>
        <v/>
      </c>
      <c r="J33" s="2" t="str">
        <f t="shared" si="1"/>
        <v/>
      </c>
      <c r="K33" s="2" t="str">
        <f t="shared" si="2"/>
        <v/>
      </c>
      <c r="L33" s="2" t="str">
        <f t="shared" si="3"/>
        <v/>
      </c>
      <c r="M33" s="2" t="str">
        <f t="shared" si="4"/>
        <v/>
      </c>
    </row>
    <row r="34" spans="1:13" x14ac:dyDescent="0.45">
      <c r="A34" s="22"/>
      <c r="B34" s="29"/>
      <c r="C34" s="33"/>
      <c r="D34" s="31"/>
      <c r="E34" s="22"/>
      <c r="F34" s="22"/>
      <c r="G34" s="22" t="str">
        <f>IF(Registration10[[#This Row],[ClassID]]="","",UPPER(LEFT(Registration10[[#This Row],[ClassID]],1))&amp;"."&amp;VALUE(SUBSTITUTE(MID(Registration10[[#This Row],[ClassID]],2,99),".","")))</f>
        <v/>
      </c>
      <c r="H34" s="2" t="str">
        <f>IFERROR(VLOOKUP(G34,Schedule[],6,FALSE),"")</f>
        <v/>
      </c>
      <c r="I34" s="22" t="str">
        <f t="shared" si="0"/>
        <v/>
      </c>
      <c r="J34" s="2" t="str">
        <f t="shared" si="1"/>
        <v/>
      </c>
      <c r="K34" s="2" t="str">
        <f t="shared" si="2"/>
        <v/>
      </c>
      <c r="L34" s="2" t="str">
        <f t="shared" si="3"/>
        <v/>
      </c>
      <c r="M34" s="2" t="str">
        <f t="shared" si="4"/>
        <v/>
      </c>
    </row>
    <row r="35" spans="1:13" x14ac:dyDescent="0.45">
      <c r="B35" s="29"/>
      <c r="C35" s="36"/>
      <c r="D35" s="31"/>
      <c r="E35" s="22"/>
      <c r="F35" s="22"/>
      <c r="G35" s="22" t="str">
        <f>IF(Registration10[[#This Row],[ClassID]]="","",UPPER(LEFT(Registration10[[#This Row],[ClassID]],1))&amp;"."&amp;VALUE(SUBSTITUTE(MID(Registration10[[#This Row],[ClassID]],2,99),".","")))</f>
        <v/>
      </c>
      <c r="H35" s="2" t="str">
        <f>IFERROR(VLOOKUP(G35,Schedule[],6,FALSE),"")</f>
        <v/>
      </c>
      <c r="I35" s="22" t="str">
        <f t="shared" si="0"/>
        <v/>
      </c>
      <c r="J35" s="2" t="str">
        <f t="shared" si="1"/>
        <v/>
      </c>
      <c r="K35" s="2" t="str">
        <f t="shared" si="2"/>
        <v/>
      </c>
      <c r="L35" s="2" t="str">
        <f t="shared" si="3"/>
        <v/>
      </c>
      <c r="M35" s="2" t="str">
        <f t="shared" si="4"/>
        <v/>
      </c>
    </row>
    <row r="36" spans="1:13" x14ac:dyDescent="0.45">
      <c r="B36" s="29"/>
      <c r="C36" s="33"/>
      <c r="D36" s="31"/>
      <c r="E36" s="22"/>
      <c r="F36" s="22"/>
      <c r="G36" s="22" t="str">
        <f>IF(Registration10[[#This Row],[ClassID]]="","",UPPER(LEFT(Registration10[[#This Row],[ClassID]],1))&amp;"."&amp;VALUE(SUBSTITUTE(MID(Registration10[[#This Row],[ClassID]],2,99),".","")))</f>
        <v/>
      </c>
      <c r="H36" s="2" t="str">
        <f>IFERROR(VLOOKUP(G36,Schedule[],6,FALSE),"")</f>
        <v/>
      </c>
      <c r="I36" s="22" t="str">
        <f t="shared" si="0"/>
        <v/>
      </c>
      <c r="J36" s="2" t="str">
        <f t="shared" si="1"/>
        <v/>
      </c>
      <c r="K36" s="2" t="str">
        <f t="shared" si="2"/>
        <v/>
      </c>
      <c r="L36" s="2" t="str">
        <f t="shared" si="3"/>
        <v/>
      </c>
      <c r="M36" s="2" t="str">
        <f t="shared" si="4"/>
        <v/>
      </c>
    </row>
    <row r="37" spans="1:13" x14ac:dyDescent="0.45">
      <c r="B37" s="29"/>
      <c r="C37" s="33"/>
      <c r="D37" s="31"/>
      <c r="E37" s="22"/>
      <c r="F37" s="22"/>
      <c r="G37" s="22" t="str">
        <f>IF(Registration10[[#This Row],[ClassID]]="","",UPPER(LEFT(Registration10[[#This Row],[ClassID]],1))&amp;"."&amp;VALUE(SUBSTITUTE(MID(Registration10[[#This Row],[ClassID]],2,99),".","")))</f>
        <v/>
      </c>
      <c r="H37" s="2" t="str">
        <f>IFERROR(VLOOKUP(G37,Schedule[],6,FALSE),"")</f>
        <v/>
      </c>
      <c r="I37" s="22" t="str">
        <f t="shared" si="0"/>
        <v/>
      </c>
      <c r="J37" s="2" t="str">
        <f t="shared" si="1"/>
        <v/>
      </c>
      <c r="K37" s="2" t="str">
        <f t="shared" si="2"/>
        <v/>
      </c>
      <c r="L37" s="2" t="str">
        <f t="shared" si="3"/>
        <v/>
      </c>
      <c r="M37" s="2" t="str">
        <f t="shared" si="4"/>
        <v/>
      </c>
    </row>
    <row r="38" spans="1:13" x14ac:dyDescent="0.45">
      <c r="B38" s="29"/>
      <c r="C38" s="33"/>
      <c r="D38" s="31"/>
      <c r="E38" s="22"/>
      <c r="F38" s="22"/>
      <c r="G38" s="22" t="str">
        <f>IF(Registration10[[#This Row],[ClassID]]="","",UPPER(LEFT(Registration10[[#This Row],[ClassID]],1))&amp;"."&amp;VALUE(SUBSTITUTE(MID(Registration10[[#This Row],[ClassID]],2,99),".","")))</f>
        <v/>
      </c>
      <c r="H38" s="2" t="str">
        <f>IFERROR(VLOOKUP(G38,Schedule[],6,FALSE),"")</f>
        <v/>
      </c>
      <c r="I38" s="22" t="str">
        <f t="shared" si="0"/>
        <v/>
      </c>
      <c r="J38" s="2" t="str">
        <f t="shared" si="1"/>
        <v/>
      </c>
      <c r="K38" s="2" t="str">
        <f t="shared" si="2"/>
        <v/>
      </c>
      <c r="L38" s="2" t="str">
        <f t="shared" si="3"/>
        <v/>
      </c>
      <c r="M38" s="2" t="str">
        <f t="shared" si="4"/>
        <v/>
      </c>
    </row>
    <row r="39" spans="1:13" x14ac:dyDescent="0.45">
      <c r="B39" s="29"/>
      <c r="C39" s="33"/>
      <c r="D39" s="31"/>
      <c r="E39" s="22"/>
      <c r="F39" s="22"/>
      <c r="G39" s="22" t="str">
        <f>IF(Registration10[[#This Row],[ClassID]]="","",UPPER(LEFT(Registration10[[#This Row],[ClassID]],1))&amp;"."&amp;VALUE(SUBSTITUTE(MID(Registration10[[#This Row],[ClassID]],2,99),".","")))</f>
        <v/>
      </c>
      <c r="H39" s="2" t="str">
        <f>IFERROR(VLOOKUP(G39,Schedule[],6,FALSE),"")</f>
        <v/>
      </c>
      <c r="I39" s="22" t="str">
        <f t="shared" si="0"/>
        <v/>
      </c>
      <c r="J39" s="2" t="str">
        <f t="shared" si="1"/>
        <v/>
      </c>
      <c r="K39" s="2" t="str">
        <f t="shared" si="2"/>
        <v/>
      </c>
      <c r="L39" s="2" t="str">
        <f t="shared" si="3"/>
        <v/>
      </c>
      <c r="M39" s="2" t="str">
        <f t="shared" si="4"/>
        <v/>
      </c>
    </row>
    <row r="40" spans="1:13" x14ac:dyDescent="0.45">
      <c r="B40" s="29"/>
      <c r="C40" s="33"/>
      <c r="D40" s="31"/>
      <c r="E40" s="22"/>
      <c r="F40" s="22"/>
      <c r="G40" s="22" t="str">
        <f>IF(Registration10[[#This Row],[ClassID]]="","",UPPER(LEFT(Registration10[[#This Row],[ClassID]],1))&amp;"."&amp;VALUE(SUBSTITUTE(MID(Registration10[[#This Row],[ClassID]],2,99),".","")))</f>
        <v/>
      </c>
      <c r="H40" s="2" t="str">
        <f>IFERROR(VLOOKUP(G40,Schedule[],6,FALSE),"")</f>
        <v/>
      </c>
      <c r="I40" s="22" t="str">
        <f t="shared" si="0"/>
        <v/>
      </c>
      <c r="J40" s="2" t="str">
        <f t="shared" si="1"/>
        <v/>
      </c>
      <c r="K40" s="2" t="str">
        <f t="shared" si="2"/>
        <v/>
      </c>
      <c r="L40" s="2" t="str">
        <f t="shared" si="3"/>
        <v/>
      </c>
      <c r="M40" s="2" t="str">
        <f t="shared" si="4"/>
        <v/>
      </c>
    </row>
    <row r="41" spans="1:13" x14ac:dyDescent="0.45">
      <c r="B41" s="29"/>
      <c r="C41" s="33"/>
      <c r="D41" s="31"/>
      <c r="E41" s="22"/>
      <c r="F41" s="22"/>
      <c r="G41" s="22" t="str">
        <f>IF(Registration10[[#This Row],[ClassID]]="","",UPPER(LEFT(Registration10[[#This Row],[ClassID]],1))&amp;"."&amp;VALUE(SUBSTITUTE(MID(Registration10[[#This Row],[ClassID]],2,99),".","")))</f>
        <v/>
      </c>
      <c r="H41" s="2" t="str">
        <f>IFERROR(VLOOKUP(G41,Schedule[],6,FALSE),"")</f>
        <v/>
      </c>
      <c r="I41" s="22" t="str">
        <f t="shared" si="0"/>
        <v/>
      </c>
      <c r="J41" s="2" t="str">
        <f t="shared" si="1"/>
        <v/>
      </c>
      <c r="K41" s="2" t="str">
        <f t="shared" si="2"/>
        <v/>
      </c>
      <c r="L41" s="2" t="str">
        <f t="shared" si="3"/>
        <v/>
      </c>
      <c r="M41" s="2" t="str">
        <f t="shared" si="4"/>
        <v/>
      </c>
    </row>
    <row r="42" spans="1:13" x14ac:dyDescent="0.45">
      <c r="B42" s="29"/>
      <c r="C42" s="33"/>
      <c r="D42" s="31"/>
      <c r="E42" s="22"/>
      <c r="F42" s="22"/>
      <c r="G42" s="22" t="str">
        <f>IF(Registration10[[#This Row],[ClassID]]="","",UPPER(LEFT(Registration10[[#This Row],[ClassID]],1))&amp;"."&amp;VALUE(SUBSTITUTE(MID(Registration10[[#This Row],[ClassID]],2,99),".","")))</f>
        <v/>
      </c>
      <c r="H42" s="2" t="str">
        <f>IFERROR(VLOOKUP(G42,Schedule[],6,FALSE),"")</f>
        <v/>
      </c>
      <c r="I42" s="22" t="str">
        <f t="shared" si="0"/>
        <v/>
      </c>
      <c r="J42" s="2" t="str">
        <f t="shared" si="1"/>
        <v/>
      </c>
      <c r="K42" s="2" t="str">
        <f t="shared" si="2"/>
        <v/>
      </c>
      <c r="L42" s="2" t="str">
        <f t="shared" si="3"/>
        <v/>
      </c>
      <c r="M42" s="2" t="str">
        <f t="shared" si="4"/>
        <v/>
      </c>
    </row>
    <row r="43" spans="1:13" x14ac:dyDescent="0.45">
      <c r="B43" s="29"/>
      <c r="C43" s="33"/>
      <c r="D43" s="31"/>
      <c r="E43" s="22"/>
      <c r="F43" s="22"/>
      <c r="G43" s="22" t="str">
        <f>IF(Registration10[[#This Row],[ClassID]]="","",UPPER(LEFT(Registration10[[#This Row],[ClassID]],1))&amp;"."&amp;VALUE(SUBSTITUTE(MID(Registration10[[#This Row],[ClassID]],2,99),".","")))</f>
        <v/>
      </c>
      <c r="H43" s="2" t="str">
        <f>IFERROR(VLOOKUP(G43,Schedule[],6,FALSE),"")</f>
        <v/>
      </c>
      <c r="I43" s="22" t="str">
        <f t="shared" si="0"/>
        <v/>
      </c>
      <c r="J43" s="2" t="str">
        <f t="shared" si="1"/>
        <v/>
      </c>
      <c r="K43" s="2" t="str">
        <f t="shared" si="2"/>
        <v/>
      </c>
      <c r="L43" s="2" t="str">
        <f t="shared" si="3"/>
        <v/>
      </c>
      <c r="M43" s="2" t="str">
        <f t="shared" si="4"/>
        <v/>
      </c>
    </row>
    <row r="44" spans="1:13" x14ac:dyDescent="0.45">
      <c r="B44" s="29"/>
      <c r="C44" s="33"/>
      <c r="D44" s="31"/>
      <c r="E44" s="22"/>
      <c r="F44" s="22"/>
      <c r="G44" s="22" t="str">
        <f>IF(Registration10[[#This Row],[ClassID]]="","",UPPER(LEFT(Registration10[[#This Row],[ClassID]],1))&amp;"."&amp;VALUE(SUBSTITUTE(MID(Registration10[[#This Row],[ClassID]],2,99),".","")))</f>
        <v/>
      </c>
      <c r="H44" s="2" t="str">
        <f>IFERROR(VLOOKUP(G44,Schedule[],6,FALSE),"")</f>
        <v/>
      </c>
      <c r="I44" s="22" t="str">
        <f t="shared" si="0"/>
        <v/>
      </c>
      <c r="J44" s="2" t="str">
        <f t="shared" si="1"/>
        <v/>
      </c>
      <c r="K44" s="2" t="str">
        <f t="shared" si="2"/>
        <v/>
      </c>
      <c r="L44" s="2" t="str">
        <f t="shared" si="3"/>
        <v/>
      </c>
      <c r="M44" s="2" t="str">
        <f t="shared" si="4"/>
        <v/>
      </c>
    </row>
    <row r="45" spans="1:13" x14ac:dyDescent="0.45">
      <c r="B45" s="29"/>
      <c r="C45" s="33"/>
      <c r="D45" s="31"/>
      <c r="E45" s="22"/>
      <c r="F45" s="22"/>
      <c r="G45" s="22" t="str">
        <f>IF(Registration10[[#This Row],[ClassID]]="","",UPPER(LEFT(Registration10[[#This Row],[ClassID]],1))&amp;"."&amp;VALUE(SUBSTITUTE(MID(Registration10[[#This Row],[ClassID]],2,99),".","")))</f>
        <v/>
      </c>
      <c r="H45" s="2" t="str">
        <f>IFERROR(VLOOKUP(G45,Schedule[],6,FALSE),"")</f>
        <v/>
      </c>
      <c r="I45" s="22" t="str">
        <f t="shared" si="0"/>
        <v/>
      </c>
      <c r="J45" s="2" t="str">
        <f t="shared" si="1"/>
        <v/>
      </c>
      <c r="K45" s="2" t="str">
        <f t="shared" si="2"/>
        <v/>
      </c>
      <c r="L45" s="2" t="str">
        <f t="shared" si="3"/>
        <v/>
      </c>
      <c r="M45" s="2" t="str">
        <f t="shared" si="4"/>
        <v/>
      </c>
    </row>
    <row r="46" spans="1:13" x14ac:dyDescent="0.45">
      <c r="B46" s="29"/>
      <c r="C46" s="33"/>
      <c r="D46" s="31"/>
      <c r="E46" s="5"/>
      <c r="F46" s="5"/>
      <c r="G46" s="5" t="str">
        <f>IF(Registration10[[#This Row],[ClassID]]="","",UPPER(LEFT(Registration10[[#This Row],[ClassID]],1))&amp;"."&amp;VALUE(SUBSTITUTE(MID(Registration10[[#This Row],[ClassID]],2,99),".","")))</f>
        <v/>
      </c>
      <c r="H46" s="2" t="str">
        <f>IFERROR(VLOOKUP(G46,Schedule[],6,FALSE),"")</f>
        <v/>
      </c>
      <c r="I46" s="22" t="str">
        <f t="shared" si="0"/>
        <v/>
      </c>
      <c r="J46" s="2" t="str">
        <f t="shared" si="1"/>
        <v/>
      </c>
      <c r="K46" s="2" t="str">
        <f t="shared" si="2"/>
        <v/>
      </c>
      <c r="L46" s="2" t="str">
        <f t="shared" si="3"/>
        <v/>
      </c>
      <c r="M46" s="2" t="str">
        <f t="shared" si="4"/>
        <v/>
      </c>
    </row>
    <row r="47" spans="1:13" x14ac:dyDescent="0.45">
      <c r="B47" s="29"/>
      <c r="C47" s="33"/>
      <c r="D47" s="31"/>
      <c r="E47" s="5"/>
      <c r="F47" s="5"/>
      <c r="G47" s="5" t="str">
        <f>IF(Registration10[[#This Row],[ClassID]]="","",UPPER(LEFT(Registration10[[#This Row],[ClassID]],1))&amp;"."&amp;VALUE(SUBSTITUTE(MID(Registration10[[#This Row],[ClassID]],2,99),".","")))</f>
        <v/>
      </c>
      <c r="H47" s="2" t="str">
        <f>IFERROR(VLOOKUP(G47,Schedule[],6,FALSE),"")</f>
        <v/>
      </c>
      <c r="I47" s="22" t="str">
        <f t="shared" si="0"/>
        <v/>
      </c>
      <c r="J47" s="2" t="str">
        <f t="shared" si="1"/>
        <v/>
      </c>
      <c r="K47" s="2" t="str">
        <f t="shared" si="2"/>
        <v/>
      </c>
      <c r="L47" s="2" t="str">
        <f t="shared" si="3"/>
        <v/>
      </c>
      <c r="M47" s="2" t="str">
        <f t="shared" si="4"/>
        <v/>
      </c>
    </row>
    <row r="48" spans="1:13" x14ac:dyDescent="0.45">
      <c r="B48" s="29"/>
      <c r="C48" s="33"/>
      <c r="D48" s="31"/>
      <c r="E48" s="5"/>
      <c r="F48" s="5"/>
      <c r="G48" s="5" t="str">
        <f>IF(Registration10[[#This Row],[ClassID]]="","",UPPER(LEFT(Registration10[[#This Row],[ClassID]],1))&amp;"."&amp;VALUE(SUBSTITUTE(MID(Registration10[[#This Row],[ClassID]],2,99),".","")))</f>
        <v/>
      </c>
      <c r="H48" s="2" t="str">
        <f>IFERROR(VLOOKUP(G48,Schedule[],6,FALSE),"")</f>
        <v/>
      </c>
      <c r="I48" s="22" t="str">
        <f t="shared" si="0"/>
        <v/>
      </c>
      <c r="J48" s="2" t="str">
        <f t="shared" si="1"/>
        <v/>
      </c>
      <c r="K48" s="2" t="str">
        <f t="shared" si="2"/>
        <v/>
      </c>
      <c r="L48" s="2" t="str">
        <f t="shared" si="3"/>
        <v/>
      </c>
      <c r="M48" s="2" t="str">
        <f t="shared" si="4"/>
        <v/>
      </c>
    </row>
    <row r="49" spans="2:13" x14ac:dyDescent="0.45">
      <c r="B49" s="29"/>
      <c r="C49" s="33"/>
      <c r="D49" s="31"/>
      <c r="E49" s="22"/>
      <c r="F49" s="22"/>
      <c r="G49" s="22" t="str">
        <f>IF(Registration10[[#This Row],[ClassID]]="","",UPPER(LEFT(Registration10[[#This Row],[ClassID]],1))&amp;"."&amp;VALUE(SUBSTITUTE(MID(Registration10[[#This Row],[ClassID]],2,99),".","")))</f>
        <v/>
      </c>
      <c r="H49" s="2" t="str">
        <f>IFERROR(VLOOKUP(G49,Schedule[],6,FALSE),"")</f>
        <v/>
      </c>
      <c r="I49" s="22" t="str">
        <f t="shared" si="0"/>
        <v/>
      </c>
      <c r="J49" s="2" t="str">
        <f t="shared" si="1"/>
        <v/>
      </c>
      <c r="K49" s="2" t="str">
        <f t="shared" si="2"/>
        <v/>
      </c>
      <c r="L49" s="2" t="str">
        <f t="shared" si="3"/>
        <v/>
      </c>
      <c r="M49" s="2" t="str">
        <f t="shared" si="4"/>
        <v/>
      </c>
    </row>
    <row r="50" spans="2:13" x14ac:dyDescent="0.45">
      <c r="B50" s="29"/>
      <c r="C50" s="33"/>
      <c r="D50" s="31"/>
      <c r="E50" s="22"/>
      <c r="F50" s="22"/>
      <c r="G50" s="22" t="str">
        <f>IF(Registration10[[#This Row],[ClassID]]="","",UPPER(LEFT(Registration10[[#This Row],[ClassID]],1))&amp;"."&amp;VALUE(SUBSTITUTE(MID(Registration10[[#This Row],[ClassID]],2,99),".","")))</f>
        <v/>
      </c>
      <c r="H50" s="2" t="str">
        <f>IFERROR(VLOOKUP(G50,Schedule[],6,FALSE),"")</f>
        <v/>
      </c>
      <c r="I50" s="22" t="str">
        <f t="shared" si="0"/>
        <v/>
      </c>
      <c r="J50" s="2" t="str">
        <f t="shared" si="1"/>
        <v/>
      </c>
      <c r="K50" s="2" t="str">
        <f t="shared" si="2"/>
        <v/>
      </c>
      <c r="L50" s="2" t="str">
        <f t="shared" si="3"/>
        <v/>
      </c>
      <c r="M50" s="2" t="str">
        <f t="shared" si="4"/>
        <v/>
      </c>
    </row>
    <row r="51" spans="2:13" x14ac:dyDescent="0.45">
      <c r="B51" s="53"/>
      <c r="C51" s="33"/>
      <c r="D51" s="31"/>
      <c r="E51" s="22"/>
      <c r="F51" s="22"/>
      <c r="G51" s="22" t="str">
        <f>IF(Registration10[[#This Row],[ClassID]]="","",UPPER(LEFT(Registration10[[#This Row],[ClassID]],1))&amp;"."&amp;VALUE(SUBSTITUTE(MID(Registration10[[#This Row],[ClassID]],2,99),".","")))</f>
        <v/>
      </c>
      <c r="H51" s="2" t="str">
        <f>IFERROR(VLOOKUP(G51,Schedule[],6,FALSE),"")</f>
        <v/>
      </c>
      <c r="I51" s="22" t="str">
        <f t="shared" si="0"/>
        <v/>
      </c>
      <c r="J51" s="2" t="str">
        <f t="shared" si="1"/>
        <v/>
      </c>
      <c r="K51" s="2" t="str">
        <f t="shared" si="2"/>
        <v/>
      </c>
      <c r="L51" s="2" t="str">
        <f t="shared" si="3"/>
        <v/>
      </c>
      <c r="M51" s="2" t="str">
        <f t="shared" si="4"/>
        <v/>
      </c>
    </row>
    <row r="52" spans="2:13" x14ac:dyDescent="0.45">
      <c r="B52" s="54"/>
      <c r="C52" s="33"/>
      <c r="D52" s="32"/>
      <c r="E52" s="22"/>
      <c r="F52" s="22"/>
      <c r="G52" s="22" t="str">
        <f>IF(Registration10[[#This Row],[ClassID]]="","",UPPER(LEFT(Registration10[[#This Row],[ClassID]],1))&amp;"."&amp;VALUE(SUBSTITUTE(MID(Registration10[[#This Row],[ClassID]],2,99),".","")))</f>
        <v/>
      </c>
      <c r="H52" s="2" t="str">
        <f>IFERROR(VLOOKUP(G52,Schedule[],6,FALSE),"")</f>
        <v/>
      </c>
      <c r="I52" s="22" t="str">
        <f t="shared" si="0"/>
        <v/>
      </c>
      <c r="J52" s="2" t="str">
        <f t="shared" si="1"/>
        <v/>
      </c>
      <c r="K52" s="2" t="str">
        <f t="shared" si="2"/>
        <v/>
      </c>
      <c r="L52" s="2" t="str">
        <f t="shared" si="3"/>
        <v/>
      </c>
      <c r="M52" s="2" t="str">
        <f t="shared" si="4"/>
        <v/>
      </c>
    </row>
    <row r="53" spans="2:13" x14ac:dyDescent="0.45">
      <c r="B53" s="54"/>
      <c r="C53" s="33"/>
      <c r="D53" s="32"/>
      <c r="E53" s="5"/>
      <c r="F53" s="5"/>
      <c r="G53" s="5" t="str">
        <f>IF(Registration10[[#This Row],[ClassID]]="","",UPPER(LEFT(Registration10[[#This Row],[ClassID]],1))&amp;"."&amp;VALUE(SUBSTITUTE(MID(Registration10[[#This Row],[ClassID]],2,99),".","")))</f>
        <v/>
      </c>
      <c r="H53" s="2" t="str">
        <f>IFERROR(VLOOKUP(G53,Schedule[],6,FALSE),"")</f>
        <v/>
      </c>
      <c r="I53" s="22" t="str">
        <f t="shared" si="0"/>
        <v/>
      </c>
      <c r="J53" s="2" t="str">
        <f t="shared" si="1"/>
        <v/>
      </c>
      <c r="K53" s="2" t="str">
        <f t="shared" si="2"/>
        <v/>
      </c>
      <c r="L53" s="2" t="str">
        <f t="shared" si="3"/>
        <v/>
      </c>
      <c r="M53" s="2" t="str">
        <f t="shared" si="4"/>
        <v/>
      </c>
    </row>
    <row r="54" spans="2:13" x14ac:dyDescent="0.45">
      <c r="B54" s="54"/>
      <c r="C54" s="33"/>
      <c r="D54" s="32"/>
      <c r="E54" s="5"/>
      <c r="F54" s="5"/>
      <c r="G54" s="5" t="str">
        <f>IF(Registration10[[#This Row],[ClassID]]="","",UPPER(LEFT(Registration10[[#This Row],[ClassID]],1))&amp;"."&amp;VALUE(SUBSTITUTE(MID(Registration10[[#This Row],[ClassID]],2,99),".","")))</f>
        <v/>
      </c>
      <c r="H54" s="2" t="str">
        <f>IFERROR(VLOOKUP(G54,Schedule[],6,FALSE),"")</f>
        <v/>
      </c>
      <c r="I54" s="22" t="str">
        <f t="shared" si="0"/>
        <v/>
      </c>
      <c r="J54" s="2" t="str">
        <f t="shared" si="1"/>
        <v/>
      </c>
      <c r="K54" s="2" t="str">
        <f t="shared" si="2"/>
        <v/>
      </c>
      <c r="L54" s="2" t="str">
        <f t="shared" si="3"/>
        <v/>
      </c>
      <c r="M54" s="2" t="str">
        <f t="shared" si="4"/>
        <v/>
      </c>
    </row>
    <row r="55" spans="2:13" x14ac:dyDescent="0.45">
      <c r="B55" s="54"/>
      <c r="C55" s="33"/>
      <c r="D55" s="32"/>
      <c r="E55" s="5"/>
      <c r="F55" s="5"/>
      <c r="G55" s="5" t="str">
        <f>IF(Registration10[[#This Row],[ClassID]]="","",UPPER(LEFT(Registration10[[#This Row],[ClassID]],1))&amp;"."&amp;VALUE(SUBSTITUTE(MID(Registration10[[#This Row],[ClassID]],2,99),".","")))</f>
        <v/>
      </c>
      <c r="H55" s="2" t="str">
        <f>IFERROR(VLOOKUP(G55,Schedule[],6,FALSE),"")</f>
        <v/>
      </c>
      <c r="I55" s="22" t="str">
        <f t="shared" si="0"/>
        <v/>
      </c>
      <c r="J55" s="2" t="str">
        <f t="shared" si="1"/>
        <v/>
      </c>
      <c r="K55" s="2" t="str">
        <f t="shared" si="2"/>
        <v/>
      </c>
      <c r="L55" s="2" t="str">
        <f t="shared" si="3"/>
        <v/>
      </c>
      <c r="M55" s="2" t="str">
        <f t="shared" si="4"/>
        <v/>
      </c>
    </row>
  </sheetData>
  <sheetProtection formatCells="0" formatColumns="0" formatRows="0" insertRows="0" deleteRows="0" sort="0" autoFilter="0"/>
  <phoneticPr fontId="22" type="noConversion"/>
  <dataValidations count="2">
    <dataValidation allowBlank="1" showInputMessage="1" sqref="D25:D1048576 D15:D20" xr:uid="{00000000-0002-0000-0100-000000000000}"/>
    <dataValidation type="list" allowBlank="1" showInputMessage="1" showErrorMessage="1" sqref="F16:F56" xr:uid="{0EA360C4-9EF1-47E5-89AE-F1A465423E3B}">
      <formula1>"Y,N"</formula1>
    </dataValidation>
  </dataValidations>
  <pageMargins left="0.7" right="0.7" top="0.75" bottom="0.75" header="0.3" footer="0.3"/>
  <pageSetup scale="68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theme="6" tint="0.59999389629810485"/>
  </sheetPr>
  <dimension ref="A1:K25"/>
  <sheetViews>
    <sheetView zoomScale="160" zoomScaleNormal="160" workbookViewId="0">
      <selection activeCell="C14" sqref="C14"/>
    </sheetView>
  </sheetViews>
  <sheetFormatPr defaultRowHeight="14.25" x14ac:dyDescent="0.45"/>
  <cols>
    <col min="3" max="3" width="44" bestFit="1" customWidth="1"/>
    <col min="4" max="4" width="32.3984375" customWidth="1"/>
    <col min="5" max="5" width="7.86328125" bestFit="1" customWidth="1"/>
    <col min="6" max="6" width="16" bestFit="1" customWidth="1"/>
    <col min="10" max="10" width="19.1328125" bestFit="1" customWidth="1"/>
  </cols>
  <sheetData>
    <row r="1" spans="1:11" x14ac:dyDescent="0.45">
      <c r="A1" t="s">
        <v>38</v>
      </c>
      <c r="B1" t="s">
        <v>39</v>
      </c>
      <c r="C1" t="s">
        <v>40</v>
      </c>
      <c r="D1" t="s">
        <v>41</v>
      </c>
      <c r="E1" t="s">
        <v>42</v>
      </c>
      <c r="F1" t="s">
        <v>43</v>
      </c>
    </row>
    <row r="2" spans="1:11" x14ac:dyDescent="0.45">
      <c r="A2">
        <v>1</v>
      </c>
      <c r="C2" t="s">
        <v>228</v>
      </c>
      <c r="D2" t="s">
        <v>227</v>
      </c>
      <c r="E2" t="str">
        <f>LEFT(Exhibitors[[#This Row],[Exhibitor Type]],1)</f>
        <v>N</v>
      </c>
    </row>
    <row r="3" spans="1:11" x14ac:dyDescent="0.45">
      <c r="A3">
        <v>2</v>
      </c>
      <c r="C3" t="s">
        <v>229</v>
      </c>
      <c r="D3" t="s">
        <v>227</v>
      </c>
      <c r="E3" t="str">
        <f>LEFT(Exhibitors[[#This Row],[Exhibitor Type]],1)</f>
        <v>N</v>
      </c>
    </row>
    <row r="4" spans="1:11" x14ac:dyDescent="0.45">
      <c r="A4">
        <v>3</v>
      </c>
      <c r="C4" t="s">
        <v>230</v>
      </c>
      <c r="D4" t="s">
        <v>231</v>
      </c>
      <c r="E4" t="s">
        <v>232</v>
      </c>
    </row>
    <row r="5" spans="1:11" x14ac:dyDescent="0.45">
      <c r="A5">
        <v>4</v>
      </c>
      <c r="C5" t="s">
        <v>233</v>
      </c>
      <c r="D5" t="s">
        <v>227</v>
      </c>
      <c r="E5" t="str">
        <f>LEFT(Exhibitors[[#This Row],[Exhibitor Type]],1)</f>
        <v>N</v>
      </c>
      <c r="J5" s="18" t="s">
        <v>44</v>
      </c>
      <c r="K5" s="19" t="s">
        <v>45</v>
      </c>
    </row>
    <row r="6" spans="1:11" x14ac:dyDescent="0.45">
      <c r="A6">
        <v>5</v>
      </c>
      <c r="C6" t="s">
        <v>234</v>
      </c>
      <c r="D6" t="s">
        <v>227</v>
      </c>
      <c r="E6" t="str">
        <f>LEFT(Exhibitors[[#This Row],[Exhibitor Type]],1)</f>
        <v>N</v>
      </c>
    </row>
    <row r="7" spans="1:11" x14ac:dyDescent="0.45">
      <c r="A7">
        <v>6</v>
      </c>
      <c r="C7" t="s">
        <v>235</v>
      </c>
      <c r="D7" t="s">
        <v>231</v>
      </c>
      <c r="E7" t="s">
        <v>232</v>
      </c>
    </row>
    <row r="8" spans="1:11" x14ac:dyDescent="0.45">
      <c r="A8">
        <v>7</v>
      </c>
      <c r="C8" t="s">
        <v>237</v>
      </c>
      <c r="D8" t="s">
        <v>227</v>
      </c>
      <c r="E8" t="str">
        <f>LEFT(Exhibitors[[#This Row],[Exhibitor Type]],1)</f>
        <v>N</v>
      </c>
    </row>
    <row r="9" spans="1:11" x14ac:dyDescent="0.45">
      <c r="A9">
        <v>8</v>
      </c>
      <c r="C9" t="s">
        <v>238</v>
      </c>
      <c r="D9" t="s">
        <v>227</v>
      </c>
      <c r="E9" t="str">
        <f>LEFT(Exhibitors[[#This Row],[Exhibitor Type]],1)</f>
        <v>N</v>
      </c>
    </row>
    <row r="10" spans="1:11" x14ac:dyDescent="0.45">
      <c r="A10">
        <v>9</v>
      </c>
      <c r="C10" t="s">
        <v>239</v>
      </c>
      <c r="D10" t="s">
        <v>231</v>
      </c>
      <c r="E10" t="s">
        <v>232</v>
      </c>
    </row>
    <row r="11" spans="1:11" x14ac:dyDescent="0.45">
      <c r="A11">
        <v>10</v>
      </c>
      <c r="C11" t="s">
        <v>236</v>
      </c>
      <c r="D11" t="s">
        <v>227</v>
      </c>
      <c r="E11" t="str">
        <f>LEFT(Exhibitors[[#This Row],[Exhibitor Type]],1)</f>
        <v>N</v>
      </c>
    </row>
    <row r="12" spans="1:11" x14ac:dyDescent="0.45">
      <c r="A12">
        <v>11</v>
      </c>
      <c r="C12" t="s">
        <v>240</v>
      </c>
      <c r="D12" t="s">
        <v>227</v>
      </c>
      <c r="E12" t="str">
        <f>LEFT(Exhibitors[[#This Row],[Exhibitor Type]],1)</f>
        <v>N</v>
      </c>
    </row>
    <row r="17" spans="1:5" x14ac:dyDescent="0.45">
      <c r="E17" t="str">
        <f>LEFT(Exhibitors[[#This Row],[Exhibitor Type]],1)</f>
        <v/>
      </c>
    </row>
    <row r="18" spans="1:5" x14ac:dyDescent="0.45">
      <c r="E18" t="str">
        <f>LEFT(Exhibitors[[#This Row],[Exhibitor Type]],1)</f>
        <v/>
      </c>
    </row>
    <row r="19" spans="1:5" x14ac:dyDescent="0.45">
      <c r="E19" t="str">
        <f>LEFT(Exhibitors[[#This Row],[Exhibitor Type]],1)</f>
        <v/>
      </c>
    </row>
    <row r="20" spans="1:5" x14ac:dyDescent="0.45">
      <c r="E20" t="str">
        <f>LEFT(Exhibitors[[#This Row],[Exhibitor Type]],1)</f>
        <v/>
      </c>
    </row>
    <row r="21" spans="1:5" x14ac:dyDescent="0.45">
      <c r="E21" t="str">
        <f>LEFT(Exhibitors[[#This Row],[Exhibitor Type]],1)</f>
        <v/>
      </c>
    </row>
    <row r="22" spans="1:5" x14ac:dyDescent="0.45">
      <c r="E22" t="str">
        <f>LEFT(Exhibitors[[#This Row],[Exhibitor Type]],1)</f>
        <v/>
      </c>
    </row>
    <row r="23" spans="1:5" x14ac:dyDescent="0.45">
      <c r="E23" t="str">
        <f>LEFT(Exhibitors[[#This Row],[Exhibitor Type]],1)</f>
        <v/>
      </c>
    </row>
    <row r="25" spans="1:5" x14ac:dyDescent="0.45">
      <c r="A25" s="35" t="s">
        <v>46</v>
      </c>
    </row>
  </sheetData>
  <sortState xmlns:xlrd2="http://schemas.microsoft.com/office/spreadsheetml/2017/richdata2" ref="A3:B20">
    <sortCondition ref="A3:A20"/>
  </sortState>
  <dataValidations count="1">
    <dataValidation type="list" allowBlank="1" showInputMessage="1" showErrorMessage="1" sqref="K5" xr:uid="{00000000-0002-0000-0300-000000000000}">
      <formula1>"N,Y"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45</vt:i4>
      </vt:variant>
    </vt:vector>
  </HeadingPairs>
  <TitlesOfParts>
    <vt:vector size="48" baseType="lpstr">
      <vt:lpstr>Schedule</vt:lpstr>
      <vt:lpstr>Show Registration</vt:lpstr>
      <vt:lpstr>Exhibitor</vt:lpstr>
      <vt:lpstr>Schedule!_6bzrmgo5bbmj</vt:lpstr>
      <vt:lpstr>Schedule!_Ref398897223</vt:lpstr>
      <vt:lpstr>Schedule!_Ref420923801</vt:lpstr>
      <vt:lpstr>Schedule!_Ref489278411</vt:lpstr>
      <vt:lpstr>Schedule!_Ref489278806</vt:lpstr>
      <vt:lpstr>Schedule!_Ref489278853</vt:lpstr>
      <vt:lpstr>Schedule!_Ref489360143</vt:lpstr>
      <vt:lpstr>Schedule!_Ref489360921</vt:lpstr>
      <vt:lpstr>Schedule!_Ref489361152</vt:lpstr>
      <vt:lpstr>Schedule!_Ref489361288</vt:lpstr>
      <vt:lpstr>Schedule!_Ref489362157</vt:lpstr>
      <vt:lpstr>Schedule!_Ref489362177</vt:lpstr>
      <vt:lpstr>Schedule!_Ref489362328</vt:lpstr>
      <vt:lpstr>Schedule!_Ref489362767</vt:lpstr>
      <vt:lpstr>Schedule!_Ref489363232</vt:lpstr>
      <vt:lpstr>Schedule!_Ref489439055</vt:lpstr>
      <vt:lpstr>Schedule!_Ref489439278</vt:lpstr>
      <vt:lpstr>Schedule!_Ref489440137</vt:lpstr>
      <vt:lpstr>Schedule!_Ref489440168</vt:lpstr>
      <vt:lpstr>Schedule!_Ref489440260</vt:lpstr>
      <vt:lpstr>Schedule!_Ref489440516</vt:lpstr>
      <vt:lpstr>Schedule!_Ref489441844</vt:lpstr>
      <vt:lpstr>Schedule!_Ref489441926</vt:lpstr>
      <vt:lpstr>Schedule!_Ref489442006</vt:lpstr>
      <vt:lpstr>Schedule!_Ref489526020</vt:lpstr>
      <vt:lpstr>Schedule!_Ref489526429</vt:lpstr>
      <vt:lpstr>Schedule!_Ref489526607</vt:lpstr>
      <vt:lpstr>Schedule!_Ref490561535</vt:lpstr>
      <vt:lpstr>Schedule!_Ref490660606</vt:lpstr>
      <vt:lpstr>Schedule!_Ref490660806</vt:lpstr>
      <vt:lpstr>Schedule!_Ref490661132</vt:lpstr>
      <vt:lpstr>Schedule!_Ref490661342</vt:lpstr>
      <vt:lpstr>Schedule!_Ref490661593</vt:lpstr>
      <vt:lpstr>Schedule!_Ref491441080</vt:lpstr>
      <vt:lpstr>Schedule!_Ref491441912</vt:lpstr>
      <vt:lpstr>Schedule!_Ref492893380</vt:lpstr>
      <vt:lpstr>Schedule!_Ref492893400</vt:lpstr>
      <vt:lpstr>Schedule!_Ref519086242</vt:lpstr>
      <vt:lpstr>Schedule!_Ref519086654</vt:lpstr>
      <vt:lpstr>Schedule!_Ref522540762</vt:lpstr>
      <vt:lpstr>Schedule!_Ref522611366</vt:lpstr>
      <vt:lpstr>Schedule!_Ref522611460</vt:lpstr>
      <vt:lpstr>Schedule!_ycy3lr52md9v</vt:lpstr>
      <vt:lpstr>ClassID</vt:lpstr>
      <vt:lpstr>'Show Registration'!Show_Details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cbuchman</dc:creator>
  <cp:keywords/>
  <dc:description/>
  <cp:lastModifiedBy>Anna Tydniouk</cp:lastModifiedBy>
  <cp:revision/>
  <dcterms:created xsi:type="dcterms:W3CDTF">2015-01-15T21:57:53Z</dcterms:created>
  <dcterms:modified xsi:type="dcterms:W3CDTF">2026-09-22T02:18:03Z</dcterms:modified>
  <cp:category/>
  <cp:contentStatus/>
</cp:coreProperties>
</file>